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285" windowWidth="15120" windowHeight="7830"/>
  </bookViews>
  <sheets>
    <sheet name="Отчет об исполнении сметы" sheetId="6" r:id="rId1"/>
  </sheets>
  <definedNames>
    <definedName name="_xlnm.Print_Area" localSheetId="0">'Отчет об исполнении сметы'!$A$1:$E$89</definedName>
  </definedNames>
  <calcPr calcId="125725"/>
</workbook>
</file>

<file path=xl/calcChain.xml><?xml version="1.0" encoding="utf-8"?>
<calcChain xmlns="http://schemas.openxmlformats.org/spreadsheetml/2006/main">
  <c r="E78" i="6"/>
  <c r="D46"/>
  <c r="C19"/>
  <c r="D19"/>
  <c r="E23"/>
  <c r="D51"/>
  <c r="D77" l="1"/>
  <c r="D71"/>
  <c r="D68"/>
  <c r="D65"/>
  <c r="D63"/>
  <c r="D61"/>
  <c r="D47" l="1"/>
  <c r="D36"/>
  <c r="D30"/>
  <c r="D24"/>
  <c r="D20"/>
  <c r="D14"/>
  <c r="C77"/>
  <c r="C76"/>
  <c r="C71"/>
  <c r="C68"/>
  <c r="C66"/>
  <c r="C65"/>
  <c r="C63"/>
  <c r="C62"/>
  <c r="C61"/>
  <c r="C51"/>
  <c r="C49"/>
  <c r="C47" s="1"/>
  <c r="C38"/>
  <c r="C36"/>
  <c r="C35"/>
  <c r="C34"/>
  <c r="C30"/>
  <c r="C26"/>
  <c r="C24" s="1"/>
  <c r="C16"/>
  <c r="C14" s="1"/>
  <c r="D67" l="1"/>
  <c r="D78" s="1"/>
  <c r="C67"/>
  <c r="C78" l="1"/>
  <c r="E83" l="1"/>
  <c r="E49"/>
  <c r="D85"/>
  <c r="E60"/>
  <c r="E25"/>
  <c r="E24"/>
  <c r="E61"/>
  <c r="E22"/>
  <c r="E45"/>
  <c r="E46"/>
  <c r="E47"/>
  <c r="E48"/>
  <c r="E51"/>
  <c r="E53"/>
  <c r="E54"/>
  <c r="E55"/>
  <c r="E56"/>
  <c r="E57"/>
  <c r="E59"/>
  <c r="E62"/>
  <c r="E64"/>
  <c r="E66"/>
  <c r="E68"/>
  <c r="E71"/>
  <c r="E72"/>
  <c r="E74"/>
  <c r="E75"/>
  <c r="E76"/>
  <c r="E77"/>
  <c r="E33"/>
  <c r="E34"/>
  <c r="E36"/>
  <c r="E38"/>
  <c r="E40"/>
  <c r="E41"/>
  <c r="E42"/>
  <c r="E43"/>
  <c r="E44"/>
  <c r="E27"/>
  <c r="E29"/>
  <c r="E30"/>
  <c r="E31"/>
  <c r="E21"/>
  <c r="E15"/>
  <c r="E17"/>
  <c r="E18"/>
  <c r="E35"/>
  <c r="E28"/>
  <c r="E70" l="1"/>
  <c r="E37"/>
  <c r="E26"/>
  <c r="E16"/>
  <c r="E52"/>
  <c r="E19"/>
  <c r="E58"/>
  <c r="E32"/>
  <c r="E20"/>
  <c r="E39"/>
  <c r="E65"/>
  <c r="E73"/>
  <c r="E63"/>
  <c r="E14"/>
  <c r="E50" l="1"/>
  <c r="E67"/>
  <c r="E69" l="1"/>
  <c r="C85" l="1"/>
  <c r="E84"/>
</calcChain>
</file>

<file path=xl/sharedStrings.xml><?xml version="1.0" encoding="utf-8"?>
<sst xmlns="http://schemas.openxmlformats.org/spreadsheetml/2006/main" count="152" uniqueCount="137">
  <si>
    <t>Коммунальные услуги</t>
  </si>
  <si>
    <t>Электроэнергия</t>
  </si>
  <si>
    <t>Диспетчерская служба</t>
  </si>
  <si>
    <t>Сбор и вывоз ТБО</t>
  </si>
  <si>
    <t>Текущий ремонт</t>
  </si>
  <si>
    <t>Уборка лестничных клеток и придомовой территории</t>
  </si>
  <si>
    <t>Пользование и техническое обслуживание лифтов</t>
  </si>
  <si>
    <t>Содержание общего имущества многоквартирного дома</t>
  </si>
  <si>
    <t>Управление многоквартирным домом</t>
  </si>
  <si>
    <t>ФОТ</t>
  </si>
  <si>
    <t>Моющие средства</t>
  </si>
  <si>
    <t>Инвентарь</t>
  </si>
  <si>
    <t>Спецодежда</t>
  </si>
  <si>
    <t>Обслуживание ВДГО</t>
  </si>
  <si>
    <t>Договор №84-ТО на техническое обслуживание и ремонт лифтов</t>
  </si>
  <si>
    <t>Договор №87/11Д на комплексное обслуживание технических средств ОДС</t>
  </si>
  <si>
    <t>Договор №0089/Э-09 на выполнение работ по техническому обслуживанию КУУТЭ</t>
  </si>
  <si>
    <t>Договор №19-ТО-12 на техническое обслуживание автоматической пожарной сигнализации и системы оповещения о пожаре</t>
  </si>
  <si>
    <t>Договор №259/К/ч об оказании услуг по техническому обслуживанию и проведению ремонтных работ СКУД</t>
  </si>
  <si>
    <t>Договор №1905/Мегаполис "Колтуши"/ЛО на техническое обслуживание системы коллективного приема телевидения</t>
  </si>
  <si>
    <t>Договор возмездного оказания услуг по техническому обслуживанию внутридомового газового оборудования и аварийно - диспетчерскому обеспечению</t>
  </si>
  <si>
    <t>Договор №157 на оказание комплекса санитарно - эпидемиологических услуг</t>
  </si>
  <si>
    <t>Замена оборудования</t>
  </si>
  <si>
    <t>Канцелярские товары</t>
  </si>
  <si>
    <t>Поверка приборов КИП</t>
  </si>
  <si>
    <t>Почтовые услуги</t>
  </si>
  <si>
    <t>Договора оказания консультационных и юридических услуг</t>
  </si>
  <si>
    <t>Расходные материалы для офисной техники</t>
  </si>
  <si>
    <t>Материалы</t>
  </si>
  <si>
    <t>Услуги связи</t>
  </si>
  <si>
    <t>Договор на сбор и вывоз ТБО и крупногабаритного мусора</t>
  </si>
  <si>
    <t>№ пп</t>
  </si>
  <si>
    <t>2.1</t>
  </si>
  <si>
    <t>2.2</t>
  </si>
  <si>
    <t>2.3</t>
  </si>
  <si>
    <t>3</t>
  </si>
  <si>
    <t>3.1</t>
  </si>
  <si>
    <t>3.2</t>
  </si>
  <si>
    <t>Мероприятия по энергосбережению</t>
  </si>
  <si>
    <t xml:space="preserve">Закупка светильников уличного освещения </t>
  </si>
  <si>
    <t xml:space="preserve">Закупка светильников коммунального освещения </t>
  </si>
  <si>
    <t>Закупка растительного грунта</t>
  </si>
  <si>
    <t>Закупка удобрений и посадочного материала</t>
  </si>
  <si>
    <t>Покраска малых архитектурных форм и ограждений</t>
  </si>
  <si>
    <t>Обеспечение финансовой устойчивости</t>
  </si>
  <si>
    <t>3.3</t>
  </si>
  <si>
    <t>Проведение праздников, организация досуга</t>
  </si>
  <si>
    <t>Программное обеспечение, электронная отчетность</t>
  </si>
  <si>
    <t>Обучение персонала</t>
  </si>
  <si>
    <t>Отчисления в страховые фонды  30,2 %</t>
  </si>
  <si>
    <t xml:space="preserve">Утверждена общим собранием ТСЖ </t>
  </si>
  <si>
    <t>Расходы, руб</t>
  </si>
  <si>
    <t>1</t>
  </si>
  <si>
    <t>1.1</t>
  </si>
  <si>
    <t>1.2</t>
  </si>
  <si>
    <t>1.3</t>
  </si>
  <si>
    <t>1.4</t>
  </si>
  <si>
    <t>2</t>
  </si>
  <si>
    <t>3.4</t>
  </si>
  <si>
    <t>3.5</t>
  </si>
  <si>
    <t>4</t>
  </si>
  <si>
    <t>4.1</t>
  </si>
  <si>
    <t>4.2</t>
  </si>
  <si>
    <t>4.3</t>
  </si>
  <si>
    <t>5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</si>
  <si>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</si>
  <si>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</si>
  <si>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</si>
  <si>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</si>
  <si>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</si>
  <si>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</si>
  <si>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</si>
  <si>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</si>
  <si>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</si>
  <si>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</si>
  <si>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6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</si>
  <si>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</si>
  <si>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</si>
  <si>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</si>
  <si>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</si>
  <si>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</si>
  <si>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</si>
  <si>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</si>
  <si>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</si>
  <si>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</si>
  <si>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</si>
  <si>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</si>
  <si>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7</t>
  </si>
  <si>
    <t>8</t>
  </si>
  <si>
    <t>7.1</t>
  </si>
  <si>
    <t>8.1</t>
  </si>
  <si>
    <t>9</t>
  </si>
  <si>
    <t>9.1</t>
  </si>
  <si>
    <t>Итого расходов по предоставлению услуг</t>
  </si>
  <si>
    <t>Итого прочих расходов</t>
  </si>
  <si>
    <t>11</t>
  </si>
  <si>
    <t>11.1</t>
  </si>
  <si>
    <t>11.2</t>
  </si>
  <si>
    <t>12</t>
  </si>
  <si>
    <t>12.1</t>
  </si>
  <si>
    <t>12.2</t>
  </si>
  <si>
    <t>12.3</t>
  </si>
  <si>
    <t>12.4</t>
  </si>
  <si>
    <t>13</t>
  </si>
  <si>
    <t>14</t>
  </si>
  <si>
    <t>Всего расходов по смете</t>
  </si>
  <si>
    <t>15</t>
  </si>
  <si>
    <t>Статьи доходов</t>
  </si>
  <si>
    <t>Доходы, руб</t>
  </si>
  <si>
    <t>Статьи расходов</t>
  </si>
  <si>
    <t>Доходы от аренды общедомового имущества</t>
  </si>
  <si>
    <t>Доходы от предоставления услуг населению</t>
  </si>
  <si>
    <t>Всего доходов по смете</t>
  </si>
  <si>
    <t>Антенна</t>
  </si>
  <si>
    <t>6.12</t>
  </si>
  <si>
    <t>Благоустройство придомовой территории</t>
  </si>
  <si>
    <t>Коммунальные услуги на промывку систем ЦО и ГВС</t>
  </si>
  <si>
    <t>Договора подряда*</t>
  </si>
  <si>
    <t>Освидетельствование лифтов</t>
  </si>
  <si>
    <t>Протокол № _______</t>
  </si>
  <si>
    <t>Отклонение, руб</t>
  </si>
  <si>
    <t>Исполнитель Коржова И.В.</t>
  </si>
  <si>
    <t>Частичная замена приборов учета тепловой энергии</t>
  </si>
  <si>
    <t>Частичный ремонт помещений ТСЖ</t>
  </si>
  <si>
    <t>4.4</t>
  </si>
  <si>
    <t>Страхование ОПО</t>
  </si>
  <si>
    <t>6.13</t>
  </si>
  <si>
    <t>Проведение ежегодного собрания собственников</t>
  </si>
  <si>
    <t>"         "                   2017 г.</t>
  </si>
  <si>
    <t>Отчет об исполнении сметы доходов - расходов в 2016 г.</t>
  </si>
  <si>
    <t>Смета доходов - расходов утверждена общим собранием ТСЖ, протокол №2 от 09.04.2016 г.</t>
  </si>
  <si>
    <t>План 2016 г.</t>
  </si>
  <si>
    <t>Факт 2016 г.</t>
  </si>
  <si>
    <t>План на 2016 г., руб</t>
  </si>
  <si>
    <t>Факт 2016 г., руб</t>
  </si>
  <si>
    <t>2.4</t>
  </si>
  <si>
    <t>Частичная замена трубопроводов, ремонт ГРЩ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</si>
</sst>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0" borderId="1" xfId="0" applyBorder="1"/>
    <xf numFmtId="0" fontId="0" fillId="0" borderId="1" xfId="0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2" fontId="0" fillId="0" borderId="1" xfId="0" applyNumberFormat="1" applyBorder="1" applyAlignment="1">
      <alignment horizontal="center" vertical="top" wrapText="1"/>
    </xf>
    <xf numFmtId="0" fontId="0" fillId="0" borderId="0" xfId="0" applyBorder="1"/>
    <xf numFmtId="0" fontId="0" fillId="0" borderId="1" xfId="0" applyBorder="1" applyAlignment="1">
      <alignment horizontal="left" vertical="top" wrapText="1"/>
    </xf>
    <xf numFmtId="49" fontId="0" fillId="0" borderId="1" xfId="0" applyNumberForma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2" fontId="1" fillId="0" borderId="1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2" fontId="1" fillId="0" borderId="1" xfId="0" applyNumberFormat="1" applyFont="1" applyBorder="1" applyAlignment="1">
      <alignment horizontal="center"/>
    </xf>
    <xf numFmtId="0" fontId="1" fillId="0" borderId="0" xfId="0" applyFont="1"/>
    <xf numFmtId="49" fontId="0" fillId="0" borderId="0" xfId="0" applyNumberFormat="1" applyBorder="1" applyAlignment="1">
      <alignment horizontal="center"/>
    </xf>
    <xf numFmtId="49" fontId="0" fillId="0" borderId="1" xfId="0" applyNumberFormat="1" applyBorder="1" applyAlignment="1">
      <alignment horizontal="center" vertical="top"/>
    </xf>
    <xf numFmtId="49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2" fontId="0" fillId="0" borderId="0" xfId="0" applyNumberFormat="1"/>
    <xf numFmtId="0" fontId="0" fillId="0" borderId="1" xfId="0" applyBorder="1" applyAlignment="1">
      <alignment horizontal="center" vertical="top"/>
    </xf>
    <xf numFmtId="2" fontId="0" fillId="0" borderId="1" xfId="0" applyNumberForma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top"/>
    </xf>
    <xf numFmtId="2" fontId="4" fillId="0" borderId="1" xfId="0" applyNumberFormat="1" applyFont="1" applyBorder="1" applyAlignment="1">
      <alignment horizontal="center" vertical="top" wrapText="1"/>
    </xf>
    <xf numFmtId="2" fontId="0" fillId="0" borderId="1" xfId="0" applyNumberFormat="1" applyFont="1" applyBorder="1" applyAlignment="1">
      <alignment horizontal="center" vertical="top" wrapText="1"/>
    </xf>
    <xf numFmtId="2" fontId="0" fillId="0" borderId="1" xfId="0" applyNumberFormat="1" applyFont="1" applyBorder="1" applyAlignment="1">
      <alignment horizontal="center" vertical="top"/>
    </xf>
    <xf numFmtId="2" fontId="0" fillId="0" borderId="1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 vertical="top" wrapText="1"/>
    </xf>
    <xf numFmtId="2" fontId="0" fillId="0" borderId="0" xfId="0" applyNumberFormat="1" applyBorder="1"/>
    <xf numFmtId="2" fontId="0" fillId="0" borderId="0" xfId="0" applyNumberForma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49" fontId="0" fillId="0" borderId="0" xfId="0" applyNumberFormat="1" applyFont="1" applyFill="1" applyBorder="1" applyAlignment="1">
      <alignment horizontal="left" vertical="top"/>
    </xf>
    <xf numFmtId="0" fontId="1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8"/>
  <sheetViews>
    <sheetView tabSelected="1" zoomScaleNormal="100" zoomScaleSheetLayoutView="100" workbookViewId="0">
      <pane xSplit="2" ySplit="13" topLeftCell="C14" activePane="bottomRight" state="frozen"/>
      <selection pane="topRight" activeCell="C1" sqref="C1"/>
      <selection pane="bottomLeft" activeCell="A14" sqref="A14"/>
      <selection pane="bottomRight" activeCell="G85" sqref="G85"/>
    </sheetView>
  </sheetViews>
  <sheetFormatPr defaultRowHeight="15"/>
  <cols>
    <col min="2" max="2" width="54.7109375" customWidth="1"/>
    <col min="3" max="3" width="20.140625" customWidth="1"/>
    <col min="4" max="4" width="19.85546875" customWidth="1"/>
    <col min="5" max="5" width="18.28515625" customWidth="1"/>
    <col min="7" max="7" width="9.5703125" bestFit="1" customWidth="1"/>
    <col min="8" max="8" width="12.28515625" customWidth="1"/>
    <col min="9" max="9" width="10.5703125" bestFit="1" customWidth="1"/>
  </cols>
  <sheetData>
    <row r="1" spans="1:5">
      <c r="C1" s="35" t="s">
        <v>50</v>
      </c>
      <c r="D1" s="35"/>
      <c r="E1" s="35"/>
    </row>
    <row r="2" spans="1:5">
      <c r="C2" s="35" t="s">
        <v>119</v>
      </c>
      <c r="D2" s="35"/>
      <c r="E2" s="35"/>
    </row>
    <row r="3" spans="1:5">
      <c r="C3" s="36" t="s">
        <v>128</v>
      </c>
      <c r="D3" s="36"/>
      <c r="E3" s="36"/>
    </row>
    <row r="6" spans="1:5" ht="18.75">
      <c r="A6" s="37" t="s">
        <v>129</v>
      </c>
      <c r="B6" s="37"/>
      <c r="C6" s="37"/>
      <c r="D6" s="37"/>
      <c r="E6" s="37"/>
    </row>
    <row r="7" spans="1:5">
      <c r="A7" s="23"/>
      <c r="B7" s="23"/>
      <c r="C7" s="23"/>
      <c r="D7" s="23"/>
    </row>
    <row r="8" spans="1:5">
      <c r="A8" s="38" t="s">
        <v>130</v>
      </c>
      <c r="B8" s="38"/>
      <c r="C8" s="38"/>
      <c r="D8" s="38"/>
    </row>
    <row r="9" spans="1:5">
      <c r="A9" s="23"/>
      <c r="B9" s="23"/>
      <c r="C9" s="23"/>
      <c r="D9" s="23"/>
    </row>
    <row r="10" spans="1:5">
      <c r="A10" s="17"/>
      <c r="B10" s="17"/>
      <c r="C10" s="17"/>
      <c r="D10" s="17"/>
    </row>
    <row r="11" spans="1:5" ht="18.75" customHeight="1">
      <c r="A11" s="40" t="s">
        <v>31</v>
      </c>
      <c r="B11" s="40" t="s">
        <v>109</v>
      </c>
      <c r="C11" s="40" t="s">
        <v>51</v>
      </c>
      <c r="D11" s="40"/>
      <c r="E11" s="40" t="s">
        <v>120</v>
      </c>
    </row>
    <row r="12" spans="1:5">
      <c r="A12" s="40"/>
      <c r="B12" s="40"/>
      <c r="C12" s="22" t="s">
        <v>133</v>
      </c>
      <c r="D12" s="22" t="s">
        <v>134</v>
      </c>
      <c r="E12" s="40"/>
    </row>
    <row r="13" spans="1:5">
      <c r="A13" s="5">
        <v>1</v>
      </c>
      <c r="B13" s="5">
        <v>2</v>
      </c>
      <c r="C13" s="5">
        <v>3</v>
      </c>
      <c r="D13" s="5">
        <v>4</v>
      </c>
      <c r="E13" s="25">
        <v>5</v>
      </c>
    </row>
    <row r="14" spans="1:5">
      <c r="A14" s="6" t="s">
        <v>52</v>
      </c>
      <c r="B14" s="11" t="s">
        <v>2</v>
      </c>
      <c r="C14" s="12">
        <f>SUM(C15:C18)</f>
        <v>1846373.1638400001</v>
      </c>
      <c r="D14" s="12">
        <f>SUM(D15:D18)</f>
        <v>1607595.87</v>
      </c>
      <c r="E14" s="27">
        <f>C14-D14</f>
        <v>238777.29383999994</v>
      </c>
    </row>
    <row r="15" spans="1:5">
      <c r="A15" s="10" t="s">
        <v>53</v>
      </c>
      <c r="B15" s="9" t="s">
        <v>9</v>
      </c>
      <c r="C15" s="7">
        <v>1189773.92</v>
      </c>
      <c r="D15" s="7">
        <v>1006381.22</v>
      </c>
      <c r="E15" s="26">
        <f t="shared" ref="E15:E77" si="0">C15-D15</f>
        <v>183392.69999999995</v>
      </c>
    </row>
    <row r="16" spans="1:5">
      <c r="A16" s="10" t="s">
        <v>54</v>
      </c>
      <c r="B16" s="9" t="s">
        <v>49</v>
      </c>
      <c r="C16" s="7">
        <f>C15*0.302</f>
        <v>359311.72383999999</v>
      </c>
      <c r="D16" s="7">
        <v>303927.13</v>
      </c>
      <c r="E16" s="26">
        <f t="shared" si="0"/>
        <v>55384.593839999987</v>
      </c>
    </row>
    <row r="17" spans="1:5" ht="30">
      <c r="A17" s="10" t="s">
        <v>55</v>
      </c>
      <c r="B17" s="1" t="s">
        <v>15</v>
      </c>
      <c r="C17" s="7">
        <v>192887.52</v>
      </c>
      <c r="D17" s="7">
        <v>192887.52</v>
      </c>
      <c r="E17" s="26">
        <f t="shared" si="0"/>
        <v>0</v>
      </c>
    </row>
    <row r="18" spans="1:5" ht="45">
      <c r="A18" s="10" t="s">
        <v>56</v>
      </c>
      <c r="B18" s="1" t="s">
        <v>17</v>
      </c>
      <c r="C18" s="7">
        <v>104400</v>
      </c>
      <c r="D18" s="7">
        <v>104400</v>
      </c>
      <c r="E18" s="26">
        <f t="shared" si="0"/>
        <v>0</v>
      </c>
    </row>
    <row r="19" spans="1:5">
      <c r="A19" s="6" t="s">
        <v>57</v>
      </c>
      <c r="B19" s="11" t="s">
        <v>4</v>
      </c>
      <c r="C19" s="12">
        <f>SUM(C20:C23)</f>
        <v>856550</v>
      </c>
      <c r="D19" s="12">
        <f>SUM(D20:D23)</f>
        <v>553014.37</v>
      </c>
      <c r="E19" s="27">
        <f>C19-D19</f>
        <v>303535.63</v>
      </c>
    </row>
    <row r="20" spans="1:5">
      <c r="A20" s="10" t="s">
        <v>32</v>
      </c>
      <c r="B20" s="3" t="s">
        <v>28</v>
      </c>
      <c r="C20" s="7">
        <v>478300</v>
      </c>
      <c r="D20" s="7">
        <f>28761+112804</f>
        <v>141565</v>
      </c>
      <c r="E20" s="26">
        <f t="shared" si="0"/>
        <v>336735</v>
      </c>
    </row>
    <row r="21" spans="1:5">
      <c r="A21" s="10" t="s">
        <v>33</v>
      </c>
      <c r="B21" s="1" t="s">
        <v>122</v>
      </c>
      <c r="C21" s="7">
        <v>258250</v>
      </c>
      <c r="D21" s="7">
        <v>29693.119999999999</v>
      </c>
      <c r="E21" s="26">
        <f t="shared" si="0"/>
        <v>228556.88</v>
      </c>
    </row>
    <row r="22" spans="1:5">
      <c r="A22" s="10" t="s">
        <v>34</v>
      </c>
      <c r="B22" s="1" t="s">
        <v>123</v>
      </c>
      <c r="C22" s="7">
        <v>120000</v>
      </c>
      <c r="D22" s="7">
        <v>84100</v>
      </c>
      <c r="E22" s="26">
        <f t="shared" si="0"/>
        <v>35900</v>
      </c>
    </row>
    <row r="23" spans="1:5">
      <c r="A23" s="10" t="s">
        <v>135</v>
      </c>
      <c r="B23" s="1" t="s">
        <v>136</v>
      </c>
      <c r="C23" s="7">
        <v>0</v>
      </c>
      <c r="D23" s="7">
        <v>297656.25</v>
      </c>
      <c r="E23" s="26">
        <f t="shared" si="0"/>
        <v>-297656.25</v>
      </c>
    </row>
    <row r="24" spans="1:5">
      <c r="A24" s="6" t="s">
        <v>35</v>
      </c>
      <c r="B24" s="2" t="s">
        <v>5</v>
      </c>
      <c r="C24" s="12">
        <f>SUM(C25:C29)</f>
        <v>1666139</v>
      </c>
      <c r="D24" s="12">
        <f>SUM(D25:D29)</f>
        <v>1658691.8</v>
      </c>
      <c r="E24" s="27">
        <f t="shared" si="0"/>
        <v>7447.1999999999534</v>
      </c>
    </row>
    <row r="25" spans="1:5">
      <c r="A25" s="10" t="s">
        <v>36</v>
      </c>
      <c r="B25" s="1" t="s">
        <v>9</v>
      </c>
      <c r="C25" s="7">
        <v>1232000</v>
      </c>
      <c r="D25" s="7">
        <v>1243842.83</v>
      </c>
      <c r="E25" s="26">
        <f t="shared" si="0"/>
        <v>-11842.830000000075</v>
      </c>
    </row>
    <row r="26" spans="1:5">
      <c r="A26" s="10" t="s">
        <v>37</v>
      </c>
      <c r="B26" s="1" t="s">
        <v>49</v>
      </c>
      <c r="C26" s="7">
        <f>C25*0.302</f>
        <v>372064</v>
      </c>
      <c r="D26" s="29">
        <v>365678.69</v>
      </c>
      <c r="E26" s="30">
        <f t="shared" si="0"/>
        <v>6385.3099999999977</v>
      </c>
    </row>
    <row r="27" spans="1:5">
      <c r="A27" s="10" t="s">
        <v>45</v>
      </c>
      <c r="B27" s="1" t="s">
        <v>10</v>
      </c>
      <c r="C27" s="7">
        <v>38025</v>
      </c>
      <c r="D27" s="7">
        <v>32644.18</v>
      </c>
      <c r="E27" s="26">
        <f t="shared" si="0"/>
        <v>5380.82</v>
      </c>
    </row>
    <row r="28" spans="1:5">
      <c r="A28" s="10" t="s">
        <v>58</v>
      </c>
      <c r="B28" s="1" t="s">
        <v>11</v>
      </c>
      <c r="C28" s="7">
        <v>12300</v>
      </c>
      <c r="D28" s="7">
        <v>16526.099999999999</v>
      </c>
      <c r="E28" s="26">
        <f t="shared" si="0"/>
        <v>-4226.0999999999985</v>
      </c>
    </row>
    <row r="29" spans="1:5">
      <c r="A29" s="10" t="s">
        <v>59</v>
      </c>
      <c r="B29" s="1" t="s">
        <v>12</v>
      </c>
      <c r="C29" s="7">
        <v>11750</v>
      </c>
      <c r="D29" s="7">
        <v>0</v>
      </c>
      <c r="E29" s="26">
        <f t="shared" si="0"/>
        <v>11750</v>
      </c>
    </row>
    <row r="30" spans="1:5">
      <c r="A30" s="6" t="s">
        <v>60</v>
      </c>
      <c r="B30" s="2" t="s">
        <v>6</v>
      </c>
      <c r="C30" s="12">
        <f>SUM(C31:C34)</f>
        <v>857621.73</v>
      </c>
      <c r="D30" s="12">
        <f>SUM(D31:D34)</f>
        <v>720510.73</v>
      </c>
      <c r="E30" s="26">
        <f t="shared" si="0"/>
        <v>137111</v>
      </c>
    </row>
    <row r="31" spans="1:5" ht="30">
      <c r="A31" s="10" t="s">
        <v>61</v>
      </c>
      <c r="B31" s="1" t="s">
        <v>14</v>
      </c>
      <c r="C31" s="7">
        <v>345090.48</v>
      </c>
      <c r="D31" s="7">
        <v>345090.48</v>
      </c>
      <c r="E31" s="26">
        <f t="shared" si="0"/>
        <v>0</v>
      </c>
    </row>
    <row r="32" spans="1:5">
      <c r="A32" s="10" t="s">
        <v>62</v>
      </c>
      <c r="B32" s="1" t="s">
        <v>22</v>
      </c>
      <c r="C32" s="7">
        <v>75000</v>
      </c>
      <c r="D32" s="12">
        <v>0</v>
      </c>
      <c r="E32" s="27">
        <f t="shared" si="0"/>
        <v>75000</v>
      </c>
    </row>
    <row r="33" spans="1:9">
      <c r="A33" s="10" t="s">
        <v>63</v>
      </c>
      <c r="B33" s="1" t="s">
        <v>118</v>
      </c>
      <c r="C33" s="7">
        <v>51000</v>
      </c>
      <c r="D33" s="7">
        <v>47259.96</v>
      </c>
      <c r="E33" s="26">
        <f t="shared" si="0"/>
        <v>3740.0400000000009</v>
      </c>
    </row>
    <row r="34" spans="1:9">
      <c r="A34" s="10" t="s">
        <v>63</v>
      </c>
      <c r="B34" s="1" t="s">
        <v>1</v>
      </c>
      <c r="C34" s="7">
        <f>368125*1.05</f>
        <v>386531.25</v>
      </c>
      <c r="D34" s="7">
        <v>328160.28999999998</v>
      </c>
      <c r="E34" s="26">
        <f t="shared" si="0"/>
        <v>58370.960000000021</v>
      </c>
    </row>
    <row r="35" spans="1:9">
      <c r="A35" s="10" t="s">
        <v>124</v>
      </c>
      <c r="B35" s="1" t="s">
        <v>125</v>
      </c>
      <c r="C35" s="7">
        <f>17*1000</f>
        <v>17000</v>
      </c>
      <c r="D35" s="7">
        <v>0</v>
      </c>
      <c r="E35" s="26">
        <f t="shared" si="0"/>
        <v>17000</v>
      </c>
    </row>
    <row r="36" spans="1:9" ht="30">
      <c r="A36" s="6" t="s">
        <v>64</v>
      </c>
      <c r="B36" s="2" t="s">
        <v>7</v>
      </c>
      <c r="C36" s="12">
        <f>SUM(C37:C46)</f>
        <v>2033470.2799999998</v>
      </c>
      <c r="D36" s="12">
        <f>SUM(D37:D46)</f>
        <v>1914214.4620000001</v>
      </c>
      <c r="E36" s="27">
        <f t="shared" si="0"/>
        <v>119255.81799999974</v>
      </c>
      <c r="H36" s="8"/>
      <c r="I36" s="8"/>
    </row>
    <row r="37" spans="1:9">
      <c r="A37" s="10" t="s">
        <v>65</v>
      </c>
      <c r="B37" s="3" t="s">
        <v>9</v>
      </c>
      <c r="C37" s="7">
        <v>1025080</v>
      </c>
      <c r="D37" s="29">
        <v>983829</v>
      </c>
      <c r="E37" s="30">
        <f t="shared" si="0"/>
        <v>41251</v>
      </c>
      <c r="H37" s="32"/>
      <c r="I37" s="33"/>
    </row>
    <row r="38" spans="1:9">
      <c r="A38" s="10" t="s">
        <v>66</v>
      </c>
      <c r="B38" s="1" t="s">
        <v>49</v>
      </c>
      <c r="C38" s="7">
        <f>C37*0.302</f>
        <v>309574.15999999997</v>
      </c>
      <c r="D38" s="7">
        <v>265633.83</v>
      </c>
      <c r="E38" s="26">
        <f t="shared" si="0"/>
        <v>43940.329999999958</v>
      </c>
      <c r="H38" s="34"/>
      <c r="I38" s="33"/>
    </row>
    <row r="39" spans="1:9">
      <c r="A39" s="10" t="s">
        <v>67</v>
      </c>
      <c r="B39" s="1" t="s">
        <v>10</v>
      </c>
      <c r="C39" s="7">
        <v>3000</v>
      </c>
      <c r="D39" s="7">
        <v>2589</v>
      </c>
      <c r="E39" s="26">
        <f t="shared" si="0"/>
        <v>411</v>
      </c>
      <c r="H39" s="8"/>
      <c r="I39" s="8"/>
    </row>
    <row r="40" spans="1:9">
      <c r="A40" s="19" t="s">
        <v>68</v>
      </c>
      <c r="B40" s="1" t="s">
        <v>11</v>
      </c>
      <c r="C40" s="7">
        <v>25000</v>
      </c>
      <c r="D40" s="7">
        <v>107546.5</v>
      </c>
      <c r="E40" s="26">
        <f t="shared" si="0"/>
        <v>-82546.5</v>
      </c>
    </row>
    <row r="41" spans="1:9">
      <c r="A41" s="19" t="s">
        <v>69</v>
      </c>
      <c r="B41" s="1" t="s">
        <v>12</v>
      </c>
      <c r="C41" s="7">
        <v>8000</v>
      </c>
      <c r="D41" s="7">
        <v>2065</v>
      </c>
      <c r="E41" s="26">
        <f t="shared" si="0"/>
        <v>5935</v>
      </c>
    </row>
    <row r="42" spans="1:9" ht="30">
      <c r="A42" s="19" t="s">
        <v>70</v>
      </c>
      <c r="B42" s="3" t="s">
        <v>16</v>
      </c>
      <c r="C42" s="7">
        <v>155816.12</v>
      </c>
      <c r="D42" s="7">
        <v>150857.79999999999</v>
      </c>
      <c r="E42" s="26">
        <f t="shared" si="0"/>
        <v>4958.320000000007</v>
      </c>
    </row>
    <row r="43" spans="1:9" ht="30">
      <c r="A43" s="19" t="s">
        <v>71</v>
      </c>
      <c r="B43" s="3" t="s">
        <v>18</v>
      </c>
      <c r="C43" s="7">
        <v>180500</v>
      </c>
      <c r="D43" s="7">
        <v>180531.20000000001</v>
      </c>
      <c r="E43" s="26">
        <f t="shared" si="0"/>
        <v>-31.200000000011642</v>
      </c>
    </row>
    <row r="44" spans="1:9" ht="30">
      <c r="A44" s="19" t="s">
        <v>72</v>
      </c>
      <c r="B44" s="1" t="s">
        <v>21</v>
      </c>
      <c r="C44" s="7">
        <v>16000</v>
      </c>
      <c r="D44" s="7">
        <v>0</v>
      </c>
      <c r="E44" s="26">
        <f t="shared" si="0"/>
        <v>16000</v>
      </c>
    </row>
    <row r="45" spans="1:9">
      <c r="A45" s="19" t="s">
        <v>73</v>
      </c>
      <c r="B45" s="1" t="s">
        <v>24</v>
      </c>
      <c r="C45" s="7">
        <v>60000</v>
      </c>
      <c r="D45" s="7">
        <v>0</v>
      </c>
      <c r="E45" s="26">
        <f t="shared" si="0"/>
        <v>60000</v>
      </c>
    </row>
    <row r="46" spans="1:9">
      <c r="A46" s="19" t="s">
        <v>74</v>
      </c>
      <c r="B46" s="1" t="s">
        <v>116</v>
      </c>
      <c r="C46" s="7">
        <v>250500</v>
      </c>
      <c r="D46" s="7">
        <f>111630.38+168186.65+44649.172-103304.07</f>
        <v>221162.13200000004</v>
      </c>
      <c r="E46" s="26">
        <f t="shared" si="0"/>
        <v>29337.867999999959</v>
      </c>
    </row>
    <row r="47" spans="1:9">
      <c r="A47" s="20" t="s">
        <v>75</v>
      </c>
      <c r="B47" s="2" t="s">
        <v>8</v>
      </c>
      <c r="C47" s="12">
        <f>SUM(C48:C59)</f>
        <v>2399289.6575199999</v>
      </c>
      <c r="D47" s="12">
        <f>SUM(D48:D59)</f>
        <v>2212763.31</v>
      </c>
      <c r="E47" s="27">
        <f t="shared" si="0"/>
        <v>186526.34751999984</v>
      </c>
    </row>
    <row r="48" spans="1:9">
      <c r="A48" s="19" t="s">
        <v>76</v>
      </c>
      <c r="B48" s="3" t="s">
        <v>9</v>
      </c>
      <c r="C48" s="7">
        <v>1596219.76</v>
      </c>
      <c r="D48" s="7">
        <v>1516697.33</v>
      </c>
      <c r="E48" s="26">
        <f t="shared" si="0"/>
        <v>79522.429999999935</v>
      </c>
    </row>
    <row r="49" spans="1:5">
      <c r="A49" s="19" t="s">
        <v>77</v>
      </c>
      <c r="B49" s="1" t="s">
        <v>49</v>
      </c>
      <c r="C49" s="7">
        <f>C48*0.302</f>
        <v>482058.36751999997</v>
      </c>
      <c r="D49" s="28">
        <v>458042.59</v>
      </c>
      <c r="E49" s="26">
        <f t="shared" si="0"/>
        <v>24015.777519999945</v>
      </c>
    </row>
    <row r="50" spans="1:5">
      <c r="A50" s="19" t="s">
        <v>78</v>
      </c>
      <c r="B50" s="1" t="s">
        <v>23</v>
      </c>
      <c r="C50" s="7">
        <v>35600</v>
      </c>
      <c r="D50" s="12">
        <v>18032.16</v>
      </c>
      <c r="E50" s="27">
        <f t="shared" si="0"/>
        <v>17567.84</v>
      </c>
    </row>
    <row r="51" spans="1:5">
      <c r="A51" s="19" t="s">
        <v>79</v>
      </c>
      <c r="B51" s="1" t="s">
        <v>0</v>
      </c>
      <c r="C51" s="7">
        <f>36179*1.07</f>
        <v>38711.53</v>
      </c>
      <c r="D51" s="7">
        <f>5195.82+6002.3+9865.8+3896.87+9668.48</f>
        <v>34629.269999999997</v>
      </c>
      <c r="E51" s="26">
        <f t="shared" si="0"/>
        <v>4082.260000000002</v>
      </c>
    </row>
    <row r="52" spans="1:5">
      <c r="A52" s="19" t="s">
        <v>80</v>
      </c>
      <c r="B52" s="1" t="s">
        <v>25</v>
      </c>
      <c r="C52" s="7">
        <v>4500</v>
      </c>
      <c r="D52" s="7">
        <v>47771.31</v>
      </c>
      <c r="E52" s="26">
        <f t="shared" si="0"/>
        <v>-43271.31</v>
      </c>
    </row>
    <row r="53" spans="1:5">
      <c r="A53" s="19" t="s">
        <v>81</v>
      </c>
      <c r="B53" s="1" t="s">
        <v>117</v>
      </c>
      <c r="C53" s="7">
        <v>0</v>
      </c>
      <c r="D53" s="7">
        <v>0</v>
      </c>
      <c r="E53" s="26">
        <f t="shared" si="0"/>
        <v>0</v>
      </c>
    </row>
    <row r="54" spans="1:5" ht="30">
      <c r="A54" s="19" t="s">
        <v>82</v>
      </c>
      <c r="B54" s="1" t="s">
        <v>26</v>
      </c>
      <c r="C54" s="7">
        <v>60000</v>
      </c>
      <c r="D54" s="28">
        <v>0</v>
      </c>
      <c r="E54" s="26">
        <f t="shared" si="0"/>
        <v>60000</v>
      </c>
    </row>
    <row r="55" spans="1:5">
      <c r="A55" s="19" t="s">
        <v>83</v>
      </c>
      <c r="B55" s="1" t="s">
        <v>27</v>
      </c>
      <c r="C55" s="7">
        <v>58200</v>
      </c>
      <c r="D55" s="7">
        <v>41815.67</v>
      </c>
      <c r="E55" s="26">
        <f t="shared" si="0"/>
        <v>16384.330000000002</v>
      </c>
    </row>
    <row r="56" spans="1:5">
      <c r="A56" s="19" t="s">
        <v>84</v>
      </c>
      <c r="B56" s="1" t="s">
        <v>29</v>
      </c>
      <c r="C56" s="7">
        <v>36000</v>
      </c>
      <c r="D56" s="7">
        <v>29581.27</v>
      </c>
      <c r="E56" s="26">
        <f t="shared" si="0"/>
        <v>6418.73</v>
      </c>
    </row>
    <row r="57" spans="1:5">
      <c r="A57" s="19" t="s">
        <v>85</v>
      </c>
      <c r="B57" s="1" t="s">
        <v>47</v>
      </c>
      <c r="C57" s="7">
        <v>60000</v>
      </c>
      <c r="D57" s="7">
        <v>54883.71</v>
      </c>
      <c r="E57" s="26">
        <f t="shared" si="0"/>
        <v>5116.2900000000009</v>
      </c>
    </row>
    <row r="58" spans="1:5">
      <c r="A58" s="19" t="s">
        <v>86</v>
      </c>
      <c r="B58" s="1" t="s">
        <v>48</v>
      </c>
      <c r="C58" s="7">
        <v>28000</v>
      </c>
      <c r="D58" s="7">
        <v>11310</v>
      </c>
      <c r="E58" s="26">
        <f t="shared" si="0"/>
        <v>16690</v>
      </c>
    </row>
    <row r="59" spans="1:5">
      <c r="A59" s="19" t="s">
        <v>114</v>
      </c>
      <c r="B59" s="1" t="s">
        <v>44</v>
      </c>
      <c r="C59" s="7">
        <v>0</v>
      </c>
      <c r="D59" s="7">
        <v>0</v>
      </c>
      <c r="E59" s="26">
        <f t="shared" si="0"/>
        <v>0</v>
      </c>
    </row>
    <row r="60" spans="1:5">
      <c r="A60" s="19" t="s">
        <v>126</v>
      </c>
      <c r="B60" s="1" t="s">
        <v>127</v>
      </c>
      <c r="C60" s="7">
        <v>25000</v>
      </c>
      <c r="D60" s="7">
        <v>10000</v>
      </c>
      <c r="E60" s="26">
        <f t="shared" si="0"/>
        <v>15000</v>
      </c>
    </row>
    <row r="61" spans="1:5">
      <c r="A61" s="20" t="s">
        <v>87</v>
      </c>
      <c r="B61" s="2" t="s">
        <v>13</v>
      </c>
      <c r="C61" s="12">
        <f>C62</f>
        <v>2171.6370000000002</v>
      </c>
      <c r="D61" s="12">
        <f>D62</f>
        <v>1888.38</v>
      </c>
      <c r="E61" s="26">
        <f t="shared" si="0"/>
        <v>283.25700000000006</v>
      </c>
    </row>
    <row r="62" spans="1:5" ht="45">
      <c r="A62" s="19" t="s">
        <v>89</v>
      </c>
      <c r="B62" s="3" t="s">
        <v>20</v>
      </c>
      <c r="C62" s="7">
        <f>1888.38*1.15</f>
        <v>2171.6370000000002</v>
      </c>
      <c r="D62" s="7">
        <v>1888.38</v>
      </c>
      <c r="E62" s="26">
        <f t="shared" si="0"/>
        <v>283.25700000000006</v>
      </c>
    </row>
    <row r="63" spans="1:5">
      <c r="A63" s="20" t="s">
        <v>88</v>
      </c>
      <c r="B63" s="2" t="s">
        <v>113</v>
      </c>
      <c r="C63" s="12">
        <f>C64</f>
        <v>542133</v>
      </c>
      <c r="D63" s="12">
        <f>D64</f>
        <v>549180</v>
      </c>
      <c r="E63" s="27">
        <f t="shared" si="0"/>
        <v>-7047</v>
      </c>
    </row>
    <row r="64" spans="1:5" ht="45">
      <c r="A64" s="19" t="s">
        <v>90</v>
      </c>
      <c r="B64" s="3" t="s">
        <v>19</v>
      </c>
      <c r="C64" s="7">
        <v>542133</v>
      </c>
      <c r="D64" s="7">
        <v>549180</v>
      </c>
      <c r="E64" s="26">
        <f t="shared" si="0"/>
        <v>-7047</v>
      </c>
    </row>
    <row r="65" spans="1:5">
      <c r="A65" s="20" t="s">
        <v>91</v>
      </c>
      <c r="B65" s="2" t="s">
        <v>3</v>
      </c>
      <c r="C65" s="12">
        <f>C66</f>
        <v>1281063.4920000001</v>
      </c>
      <c r="D65" s="12">
        <f>D66</f>
        <v>1187338.08</v>
      </c>
      <c r="E65" s="27">
        <f t="shared" si="0"/>
        <v>93725.412000000011</v>
      </c>
    </row>
    <row r="66" spans="1:5" ht="30">
      <c r="A66" s="19" t="s">
        <v>92</v>
      </c>
      <c r="B66" s="3" t="s">
        <v>30</v>
      </c>
      <c r="C66" s="7">
        <f>33257.1*2.99*6+33257.1*6*3.43</f>
        <v>1281063.4920000001</v>
      </c>
      <c r="D66" s="7">
        <v>1187338.08</v>
      </c>
      <c r="E66" s="26">
        <f t="shared" si="0"/>
        <v>93725.412000000011</v>
      </c>
    </row>
    <row r="67" spans="1:5">
      <c r="A67" s="21">
        <v>10</v>
      </c>
      <c r="B67" s="15" t="s">
        <v>93</v>
      </c>
      <c r="C67" s="16">
        <f>C14+C19+C24+C30+C36+C47+C61+C63+C65</f>
        <v>11484811.96036</v>
      </c>
      <c r="D67" s="16">
        <f>D14+D19+D24+D30+D36+D47+D61+D63+D65</f>
        <v>10405197.002</v>
      </c>
      <c r="E67" s="27">
        <f t="shared" si="0"/>
        <v>1079614.9583599996</v>
      </c>
    </row>
    <row r="68" spans="1:5">
      <c r="A68" s="20" t="s">
        <v>95</v>
      </c>
      <c r="B68" s="2" t="s">
        <v>38</v>
      </c>
      <c r="C68" s="14">
        <f>SUM(C69:C70)</f>
        <v>48000</v>
      </c>
      <c r="D68" s="14">
        <f>SUM(D69:D70)</f>
        <v>1568</v>
      </c>
      <c r="E68" s="27">
        <f t="shared" si="0"/>
        <v>46432</v>
      </c>
    </row>
    <row r="69" spans="1:5">
      <c r="A69" s="19" t="s">
        <v>96</v>
      </c>
      <c r="B69" s="1" t="s">
        <v>39</v>
      </c>
      <c r="C69" s="13">
        <v>0</v>
      </c>
      <c r="D69" s="31">
        <v>0</v>
      </c>
      <c r="E69" s="30">
        <f t="shared" si="0"/>
        <v>0</v>
      </c>
    </row>
    <row r="70" spans="1:5">
      <c r="A70" s="19" t="s">
        <v>97</v>
      </c>
      <c r="B70" s="1" t="s">
        <v>40</v>
      </c>
      <c r="C70" s="13">
        <v>48000</v>
      </c>
      <c r="D70" s="13">
        <v>1568</v>
      </c>
      <c r="E70" s="30">
        <f t="shared" si="0"/>
        <v>46432</v>
      </c>
    </row>
    <row r="71" spans="1:5">
      <c r="A71" s="20" t="s">
        <v>98</v>
      </c>
      <c r="B71" s="2" t="s">
        <v>115</v>
      </c>
      <c r="C71" s="14">
        <f>SUM(C72:C75)</f>
        <v>65000</v>
      </c>
      <c r="D71" s="14">
        <f>SUM(D72:D75)</f>
        <v>0</v>
      </c>
      <c r="E71" s="27">
        <f t="shared" si="0"/>
        <v>65000</v>
      </c>
    </row>
    <row r="72" spans="1:5">
      <c r="A72" s="19" t="s">
        <v>99</v>
      </c>
      <c r="B72" s="1" t="s">
        <v>41</v>
      </c>
      <c r="C72" s="13">
        <v>15000</v>
      </c>
      <c r="D72" s="13">
        <v>0</v>
      </c>
      <c r="E72" s="26">
        <f t="shared" si="0"/>
        <v>15000</v>
      </c>
    </row>
    <row r="73" spans="1:5">
      <c r="A73" s="19" t="s">
        <v>100</v>
      </c>
      <c r="B73" s="1" t="s">
        <v>42</v>
      </c>
      <c r="C73" s="13">
        <v>15000</v>
      </c>
      <c r="D73" s="14">
        <v>0</v>
      </c>
      <c r="E73" s="30">
        <f t="shared" si="0"/>
        <v>15000</v>
      </c>
    </row>
    <row r="74" spans="1:5">
      <c r="A74" s="19" t="s">
        <v>101</v>
      </c>
      <c r="B74" s="1" t="s">
        <v>43</v>
      </c>
      <c r="C74" s="13">
        <v>35000</v>
      </c>
      <c r="D74" s="13">
        <v>0</v>
      </c>
      <c r="E74" s="26">
        <f t="shared" si="0"/>
        <v>35000</v>
      </c>
    </row>
    <row r="75" spans="1:5">
      <c r="A75" s="19" t="s">
        <v>102</v>
      </c>
      <c r="B75" s="3" t="s">
        <v>46</v>
      </c>
      <c r="C75" s="13">
        <v>0</v>
      </c>
      <c r="D75" s="13">
        <v>0</v>
      </c>
      <c r="E75" s="26">
        <f t="shared" si="0"/>
        <v>0</v>
      </c>
    </row>
    <row r="76" spans="1:5">
      <c r="A76" s="20" t="s">
        <v>103</v>
      </c>
      <c r="B76" s="2" t="s">
        <v>44</v>
      </c>
      <c r="C76" s="14">
        <f>C83-C68-C71</f>
        <v>785342.8</v>
      </c>
      <c r="D76" s="14">
        <v>1878014.2</v>
      </c>
      <c r="E76" s="27">
        <f t="shared" si="0"/>
        <v>-1092671.3999999999</v>
      </c>
    </row>
    <row r="77" spans="1:5">
      <c r="A77" s="20" t="s">
        <v>104</v>
      </c>
      <c r="B77" s="15" t="s">
        <v>94</v>
      </c>
      <c r="C77" s="16">
        <f>C68+C71+C76</f>
        <v>898342.8</v>
      </c>
      <c r="D77" s="16">
        <f>D68+D71+D76</f>
        <v>1879582.2</v>
      </c>
      <c r="E77" s="27">
        <f t="shared" si="0"/>
        <v>-981239.39999999991</v>
      </c>
    </row>
    <row r="78" spans="1:5">
      <c r="A78" s="20" t="s">
        <v>106</v>
      </c>
      <c r="B78" s="15" t="s">
        <v>105</v>
      </c>
      <c r="C78" s="16">
        <f>C67+C77</f>
        <v>12383154.760360001</v>
      </c>
      <c r="D78" s="16">
        <f>D67+D77</f>
        <v>12284779.202</v>
      </c>
      <c r="E78" s="27">
        <f>C78-D78</f>
        <v>98375.558360001072</v>
      </c>
    </row>
    <row r="79" spans="1:5">
      <c r="A79" s="19"/>
      <c r="B79" s="4"/>
      <c r="C79" s="4"/>
      <c r="D79" s="4"/>
      <c r="E79" s="25"/>
    </row>
    <row r="80" spans="1:5">
      <c r="A80" s="19"/>
      <c r="B80" s="4"/>
      <c r="C80" s="4"/>
      <c r="D80" s="4"/>
      <c r="E80" s="25"/>
    </row>
    <row r="81" spans="1:7">
      <c r="A81" s="40" t="s">
        <v>31</v>
      </c>
      <c r="B81" s="40" t="s">
        <v>107</v>
      </c>
      <c r="C81" s="40" t="s">
        <v>108</v>
      </c>
      <c r="D81" s="40"/>
      <c r="E81" s="25"/>
    </row>
    <row r="82" spans="1:7">
      <c r="A82" s="40"/>
      <c r="B82" s="40"/>
      <c r="C82" s="22" t="s">
        <v>131</v>
      </c>
      <c r="D82" s="22" t="s">
        <v>132</v>
      </c>
      <c r="E82" s="25"/>
    </row>
    <row r="83" spans="1:7">
      <c r="A83" s="20" t="s">
        <v>52</v>
      </c>
      <c r="B83" s="15" t="s">
        <v>110</v>
      </c>
      <c r="C83" s="14">
        <v>898342.8</v>
      </c>
      <c r="D83" s="14">
        <v>957700.4</v>
      </c>
      <c r="E83" s="25">
        <f>D83-C83</f>
        <v>59357.599999999977</v>
      </c>
    </row>
    <row r="84" spans="1:7">
      <c r="A84" s="20" t="s">
        <v>57</v>
      </c>
      <c r="B84" s="15" t="s">
        <v>111</v>
      </c>
      <c r="C84" s="16">
        <v>11484811.960000001</v>
      </c>
      <c r="D84" s="16">
        <v>11327078.800000001</v>
      </c>
      <c r="E84" s="25">
        <f t="shared" ref="E84" si="1">D84-C84</f>
        <v>-157733.16000000015</v>
      </c>
      <c r="G84" s="24"/>
    </row>
    <row r="85" spans="1:7">
      <c r="A85" s="20" t="s">
        <v>35</v>
      </c>
      <c r="B85" s="15" t="s">
        <v>112</v>
      </c>
      <c r="C85" s="16">
        <f>C83+C84</f>
        <v>12383154.760000002</v>
      </c>
      <c r="D85" s="16">
        <f>SUM(D83:D84)</f>
        <v>12284779.200000001</v>
      </c>
      <c r="E85" s="25"/>
    </row>
    <row r="86" spans="1:7">
      <c r="A86" s="19"/>
      <c r="B86" s="4"/>
      <c r="C86" s="4"/>
      <c r="D86" s="4"/>
      <c r="E86" s="25"/>
    </row>
    <row r="87" spans="1:7">
      <c r="A87" s="18"/>
      <c r="B87" s="8"/>
      <c r="C87" s="8"/>
      <c r="D87" s="8"/>
      <c r="E87" s="24"/>
    </row>
    <row r="88" spans="1:7">
      <c r="A88" s="39" t="s">
        <v>121</v>
      </c>
      <c r="B88" s="39"/>
    </row>
  </sheetData>
  <mergeCells count="13">
    <mergeCell ref="A88:B88"/>
    <mergeCell ref="A81:A82"/>
    <mergeCell ref="B81:B82"/>
    <mergeCell ref="C81:D81"/>
    <mergeCell ref="E11:E12"/>
    <mergeCell ref="A11:A12"/>
    <mergeCell ref="B11:B12"/>
    <mergeCell ref="C11:D11"/>
    <mergeCell ref="C1:E1"/>
    <mergeCell ref="C2:E2"/>
    <mergeCell ref="C3:E3"/>
    <mergeCell ref="A6:E6"/>
    <mergeCell ref="A8:D8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  <rowBreaks count="1" manualBreakCount="1">
    <brk id="6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об исполнении сметы</vt:lpstr>
      <vt:lpstr>'Отчет об исполнении сметы'!Область_печати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2017-02-23T13:49:31Z</dcterms:modified>
</cp:coreProperties>
</file>