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05" yWindow="6360" windowWidth="15120" windowHeight="8010"/>
  </bookViews>
  <sheets>
    <sheet name="ХВС" sheetId="1" r:id="rId1"/>
    <sheet name="ГВС" sheetId="4" r:id="rId2"/>
    <sheet name="ЦО" sheetId="5" r:id="rId3"/>
    <sheet name="Стоки" sheetId="7" r:id="rId4"/>
    <sheet name="ЭЭ" sheetId="8" r:id="rId5"/>
  </sheets>
  <definedNames>
    <definedName name="_xlnm.Print_Area" localSheetId="1">ГВС!$A$1:$P$49</definedName>
  </definedNames>
  <calcPr calcId="144525"/>
</workbook>
</file>

<file path=xl/calcChain.xml><?xml version="1.0" encoding="utf-8"?>
<calcChain xmlns="http://schemas.openxmlformats.org/spreadsheetml/2006/main">
  <c r="P45" i="8" l="1"/>
  <c r="P42" i="7"/>
  <c r="M46" i="4"/>
  <c r="G46" i="4"/>
  <c r="D46" i="4"/>
  <c r="J47" i="4"/>
  <c r="G47" i="4"/>
  <c r="M45" i="4"/>
  <c r="M47" i="4" s="1"/>
  <c r="J45" i="4"/>
  <c r="G45" i="4"/>
  <c r="D45" i="4"/>
  <c r="D47" i="4" s="1"/>
  <c r="P44" i="4"/>
  <c r="P43" i="4"/>
  <c r="P44" i="1"/>
  <c r="P43" i="1"/>
  <c r="P46" i="4" l="1"/>
  <c r="P47" i="4"/>
  <c r="P45" i="4"/>
  <c r="C28" i="1"/>
  <c r="M41" i="7" l="1"/>
  <c r="J41" i="7"/>
  <c r="G41" i="7"/>
  <c r="D41" i="7"/>
  <c r="L40" i="7"/>
  <c r="L39" i="7"/>
  <c r="L38" i="7"/>
  <c r="L37" i="7"/>
  <c r="L36" i="7"/>
  <c r="L35" i="7"/>
  <c r="L33" i="7"/>
  <c r="L32" i="7"/>
  <c r="L31" i="7"/>
  <c r="L30" i="7"/>
  <c r="L29" i="7"/>
  <c r="L28" i="7"/>
  <c r="I40" i="7"/>
  <c r="I39" i="7"/>
  <c r="I38" i="7"/>
  <c r="I37" i="7"/>
  <c r="I36" i="7"/>
  <c r="I35" i="7"/>
  <c r="I33" i="7"/>
  <c r="I32" i="7"/>
  <c r="I31" i="7"/>
  <c r="I30" i="7"/>
  <c r="I29" i="7"/>
  <c r="I28" i="7"/>
  <c r="F40" i="7"/>
  <c r="F39" i="7"/>
  <c r="F38" i="7"/>
  <c r="F37" i="7"/>
  <c r="F36" i="7"/>
  <c r="F35" i="7"/>
  <c r="F33" i="7"/>
  <c r="F32" i="7"/>
  <c r="F31" i="7"/>
  <c r="F30" i="7"/>
  <c r="F29" i="7"/>
  <c r="F28" i="7"/>
  <c r="C35" i="7"/>
  <c r="C40" i="7"/>
  <c r="C39" i="7"/>
  <c r="C38" i="7"/>
  <c r="C37" i="7"/>
  <c r="C36" i="7"/>
  <c r="C33" i="7"/>
  <c r="C32" i="7"/>
  <c r="C31" i="7"/>
  <c r="C30" i="7"/>
  <c r="C29" i="7"/>
  <c r="C28" i="7"/>
  <c r="L40" i="5"/>
  <c r="L39" i="5"/>
  <c r="L38" i="5"/>
  <c r="L32" i="5"/>
  <c r="L31" i="5"/>
  <c r="L30" i="5"/>
  <c r="L29" i="5"/>
  <c r="L28" i="5"/>
  <c r="I40" i="5"/>
  <c r="I39" i="5"/>
  <c r="I38" i="5"/>
  <c r="I32" i="5"/>
  <c r="I31" i="5"/>
  <c r="I30" i="5"/>
  <c r="I29" i="5"/>
  <c r="I28" i="5"/>
  <c r="G41" i="5"/>
  <c r="M41" i="5"/>
  <c r="J41" i="5"/>
  <c r="D41" i="5"/>
  <c r="F40" i="5"/>
  <c r="F39" i="5"/>
  <c r="F38" i="5"/>
  <c r="F32" i="5"/>
  <c r="F31" i="5"/>
  <c r="F30" i="5"/>
  <c r="F29" i="5"/>
  <c r="F28" i="5"/>
  <c r="C40" i="5"/>
  <c r="C39" i="5"/>
  <c r="C38" i="5"/>
  <c r="C32" i="5"/>
  <c r="C31" i="5"/>
  <c r="C30" i="5"/>
  <c r="C29" i="5"/>
  <c r="C28" i="5"/>
  <c r="M41" i="4"/>
  <c r="J41" i="4"/>
  <c r="G41" i="4"/>
  <c r="D41" i="4"/>
  <c r="L40" i="4"/>
  <c r="L39" i="4"/>
  <c r="L38" i="4"/>
  <c r="L37" i="4"/>
  <c r="L36" i="4"/>
  <c r="L35" i="4"/>
  <c r="L33" i="4"/>
  <c r="L32" i="4"/>
  <c r="L31" i="4"/>
  <c r="L30" i="4"/>
  <c r="L29" i="4"/>
  <c r="L28" i="4"/>
  <c r="I40" i="4"/>
  <c r="I39" i="4"/>
  <c r="I38" i="4"/>
  <c r="I37" i="4"/>
  <c r="I36" i="4"/>
  <c r="I35" i="4"/>
  <c r="I33" i="4"/>
  <c r="I32" i="4"/>
  <c r="I31" i="4"/>
  <c r="I30" i="4"/>
  <c r="I29" i="4"/>
  <c r="I28" i="4"/>
  <c r="F40" i="4"/>
  <c r="F39" i="4"/>
  <c r="F38" i="4"/>
  <c r="F37" i="4"/>
  <c r="F36" i="4"/>
  <c r="F35" i="4"/>
  <c r="F33" i="4"/>
  <c r="F32" i="4"/>
  <c r="F31" i="4"/>
  <c r="F30" i="4"/>
  <c r="F29" i="4"/>
  <c r="F28" i="4"/>
  <c r="C40" i="4"/>
  <c r="C39" i="4"/>
  <c r="C38" i="4"/>
  <c r="C37" i="4"/>
  <c r="C36" i="4"/>
  <c r="C35" i="4"/>
  <c r="C33" i="4"/>
  <c r="C32" i="4"/>
  <c r="C31" i="4"/>
  <c r="C30" i="4"/>
  <c r="C29" i="4"/>
  <c r="C28" i="4"/>
  <c r="M41" i="1"/>
  <c r="J41" i="1"/>
  <c r="G41" i="1"/>
  <c r="D41" i="1"/>
  <c r="L40" i="1"/>
  <c r="L39" i="1"/>
  <c r="L38" i="1"/>
  <c r="L37" i="1"/>
  <c r="L36" i="1"/>
  <c r="L35" i="1"/>
  <c r="L33" i="1"/>
  <c r="L32" i="1"/>
  <c r="L31" i="1"/>
  <c r="L30" i="1"/>
  <c r="L29" i="1"/>
  <c r="L28" i="1"/>
  <c r="I40" i="1"/>
  <c r="I39" i="1"/>
  <c r="I38" i="1"/>
  <c r="I37" i="1"/>
  <c r="I36" i="1"/>
  <c r="I35" i="1"/>
  <c r="I33" i="1"/>
  <c r="I32" i="1"/>
  <c r="I31" i="1"/>
  <c r="I30" i="1"/>
  <c r="I29" i="1"/>
  <c r="I28" i="1"/>
  <c r="F40" i="1"/>
  <c r="F39" i="1"/>
  <c r="F38" i="1"/>
  <c r="F37" i="1"/>
  <c r="F36" i="1"/>
  <c r="F35" i="1"/>
  <c r="F33" i="1"/>
  <c r="F32" i="1"/>
  <c r="F31" i="1"/>
  <c r="F30" i="1"/>
  <c r="F29" i="1"/>
  <c r="F28" i="1"/>
  <c r="C40" i="1"/>
  <c r="C39" i="1"/>
  <c r="C38" i="1"/>
  <c r="C37" i="1"/>
  <c r="C36" i="1"/>
  <c r="C35" i="1"/>
  <c r="C33" i="1"/>
  <c r="C32" i="1"/>
  <c r="C31" i="1"/>
  <c r="C30" i="1"/>
  <c r="C29" i="1"/>
  <c r="K18" i="8"/>
  <c r="H18" i="8"/>
  <c r="E18" i="8"/>
  <c r="B18" i="8"/>
  <c r="N7" i="8"/>
  <c r="N8" i="8"/>
  <c r="N9" i="8"/>
  <c r="N10" i="8"/>
  <c r="N11" i="8"/>
  <c r="N12" i="8"/>
  <c r="N13" i="8"/>
  <c r="N14" i="8"/>
  <c r="N15" i="8"/>
  <c r="N16" i="8"/>
  <c r="N17" i="8"/>
  <c r="N6" i="8"/>
  <c r="N7" i="7"/>
  <c r="N8" i="7"/>
  <c r="N9" i="7"/>
  <c r="N10" i="7"/>
  <c r="N11" i="7"/>
  <c r="N12" i="7"/>
  <c r="N13" i="7"/>
  <c r="N14" i="7"/>
  <c r="N15" i="7"/>
  <c r="N16" i="7"/>
  <c r="N17" i="7"/>
  <c r="N6" i="7"/>
  <c r="K18" i="7"/>
  <c r="H18" i="7"/>
  <c r="E18" i="7"/>
  <c r="B18" i="7"/>
  <c r="K18" i="5"/>
  <c r="H18" i="5"/>
  <c r="E18" i="5"/>
  <c r="B18" i="5"/>
  <c r="N7" i="5"/>
  <c r="N8" i="5"/>
  <c r="N9" i="5"/>
  <c r="N10" i="5"/>
  <c r="N11" i="5"/>
  <c r="N12" i="5"/>
  <c r="N13" i="5"/>
  <c r="N14" i="5"/>
  <c r="N15" i="5"/>
  <c r="N16" i="5"/>
  <c r="N17" i="5"/>
  <c r="N6" i="5"/>
  <c r="K18" i="4"/>
  <c r="H18" i="4"/>
  <c r="E18" i="4"/>
  <c r="B18" i="4"/>
  <c r="N7" i="4"/>
  <c r="N8" i="4"/>
  <c r="N9" i="4"/>
  <c r="N10" i="4"/>
  <c r="N11" i="4"/>
  <c r="N12" i="4"/>
  <c r="N13" i="4"/>
  <c r="N14" i="4"/>
  <c r="N15" i="4"/>
  <c r="N16" i="4"/>
  <c r="N17" i="4"/>
  <c r="N6" i="4"/>
  <c r="K18" i="1"/>
  <c r="H18" i="1"/>
  <c r="E18" i="1"/>
  <c r="B18" i="1"/>
  <c r="N7" i="1"/>
  <c r="N8" i="1"/>
  <c r="N9" i="1"/>
  <c r="N10" i="1"/>
  <c r="N11" i="1"/>
  <c r="N12" i="1"/>
  <c r="N13" i="1"/>
  <c r="N14" i="1"/>
  <c r="N15" i="1"/>
  <c r="N16" i="1"/>
  <c r="N17" i="1"/>
  <c r="N6" i="1"/>
  <c r="O28" i="4"/>
  <c r="F41" i="5" l="1"/>
  <c r="P41" i="1"/>
  <c r="G45" i="1"/>
  <c r="G47" i="1" s="1"/>
  <c r="F41" i="1"/>
  <c r="C41" i="1"/>
  <c r="D45" i="1" s="1"/>
  <c r="N18" i="4"/>
  <c r="N18" i="8"/>
  <c r="N18" i="1"/>
  <c r="N18" i="5"/>
  <c r="P41" i="7"/>
  <c r="P41" i="5"/>
  <c r="P41" i="4"/>
  <c r="N18" i="7"/>
  <c r="P40" i="8"/>
  <c r="P39" i="8"/>
  <c r="P38" i="8"/>
  <c r="P37" i="8"/>
  <c r="P36" i="8"/>
  <c r="P35" i="8"/>
  <c r="P33" i="8"/>
  <c r="P32" i="8"/>
  <c r="P31" i="8"/>
  <c r="P30" i="8"/>
  <c r="P29" i="8"/>
  <c r="L18" i="8"/>
  <c r="I18" i="8"/>
  <c r="F18" i="8"/>
  <c r="C18" i="8"/>
  <c r="P17" i="8"/>
  <c r="O17" i="8"/>
  <c r="P16" i="8"/>
  <c r="O16" i="8"/>
  <c r="P15" i="8"/>
  <c r="O15" i="8"/>
  <c r="P14" i="8"/>
  <c r="O14" i="8"/>
  <c r="P13" i="8"/>
  <c r="O13" i="8"/>
  <c r="P12" i="8"/>
  <c r="O12" i="8"/>
  <c r="P11" i="8"/>
  <c r="O11" i="8"/>
  <c r="P10" i="8"/>
  <c r="O10" i="8"/>
  <c r="P9" i="8"/>
  <c r="O9" i="8"/>
  <c r="O8" i="8"/>
  <c r="G18" i="8"/>
  <c r="O7" i="8"/>
  <c r="M18" i="8"/>
  <c r="J18" i="8"/>
  <c r="D18" i="8"/>
  <c r="P6" i="8"/>
  <c r="O6" i="8"/>
  <c r="M8" i="7"/>
  <c r="J8" i="7"/>
  <c r="G8" i="7"/>
  <c r="D8" i="7"/>
  <c r="M7" i="7"/>
  <c r="J7" i="7"/>
  <c r="G7" i="7"/>
  <c r="D7" i="7"/>
  <c r="G12" i="7"/>
  <c r="G13" i="7"/>
  <c r="P13" i="7" s="1"/>
  <c r="P40" i="7"/>
  <c r="P39" i="7"/>
  <c r="P38" i="7"/>
  <c r="P37" i="7"/>
  <c r="P36" i="7"/>
  <c r="P35" i="7"/>
  <c r="P33" i="7"/>
  <c r="P32" i="7"/>
  <c r="P31" i="7"/>
  <c r="P30" i="7"/>
  <c r="P29" i="7"/>
  <c r="P28" i="7"/>
  <c r="L18" i="7"/>
  <c r="I18" i="7"/>
  <c r="F18" i="7"/>
  <c r="C18" i="7"/>
  <c r="P17" i="7"/>
  <c r="O17" i="7"/>
  <c r="P16" i="7"/>
  <c r="O16" i="7"/>
  <c r="P15" i="7"/>
  <c r="O15" i="7"/>
  <c r="P14" i="7"/>
  <c r="O14" i="7"/>
  <c r="O13" i="7"/>
  <c r="P12" i="7"/>
  <c r="O12" i="7"/>
  <c r="P11" i="7"/>
  <c r="O11" i="7"/>
  <c r="P10" i="7"/>
  <c r="O10" i="7"/>
  <c r="P9" i="7"/>
  <c r="O9" i="7"/>
  <c r="O8" i="7"/>
  <c r="O7" i="7"/>
  <c r="P6" i="7"/>
  <c r="O6" i="7"/>
  <c r="P40" i="5"/>
  <c r="P39" i="5"/>
  <c r="P38" i="5"/>
  <c r="P37" i="5"/>
  <c r="L37" i="5"/>
  <c r="I37" i="5"/>
  <c r="F37" i="5"/>
  <c r="C37" i="5"/>
  <c r="P36" i="5"/>
  <c r="L36" i="5"/>
  <c r="I36" i="5"/>
  <c r="F36" i="5"/>
  <c r="C36" i="5"/>
  <c r="P35" i="5"/>
  <c r="L35" i="5"/>
  <c r="I35" i="5"/>
  <c r="F35" i="5"/>
  <c r="C35" i="5"/>
  <c r="P33" i="5"/>
  <c r="L33" i="5"/>
  <c r="I33" i="5"/>
  <c r="F33" i="5"/>
  <c r="C33" i="5"/>
  <c r="P32" i="5"/>
  <c r="P31" i="5"/>
  <c r="P30" i="5"/>
  <c r="P29" i="5"/>
  <c r="P28" i="5"/>
  <c r="M18" i="5"/>
  <c r="L18" i="5"/>
  <c r="J18" i="5"/>
  <c r="I18" i="5"/>
  <c r="G18" i="5"/>
  <c r="F18" i="5"/>
  <c r="D18" i="5"/>
  <c r="C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  <c r="P40" i="4"/>
  <c r="P39" i="4"/>
  <c r="P38" i="4"/>
  <c r="P37" i="4"/>
  <c r="P36" i="4"/>
  <c r="P35" i="4"/>
  <c r="P33" i="4"/>
  <c r="P32" i="4"/>
  <c r="P31" i="4"/>
  <c r="P30" i="4"/>
  <c r="P29" i="4"/>
  <c r="P28" i="4"/>
  <c r="M18" i="4"/>
  <c r="L18" i="4"/>
  <c r="J18" i="4"/>
  <c r="I18" i="4"/>
  <c r="F18" i="4"/>
  <c r="D18" i="4"/>
  <c r="C18" i="4"/>
  <c r="P17" i="4"/>
  <c r="O17" i="4"/>
  <c r="P16" i="4"/>
  <c r="O16" i="4"/>
  <c r="P15" i="4"/>
  <c r="O15" i="4"/>
  <c r="O14" i="4"/>
  <c r="P14" i="4"/>
  <c r="P13" i="4"/>
  <c r="O13" i="4"/>
  <c r="P12" i="4"/>
  <c r="O12" i="4"/>
  <c r="P11" i="4"/>
  <c r="O11" i="4"/>
  <c r="P10" i="4"/>
  <c r="O10" i="4"/>
  <c r="P9" i="4"/>
  <c r="O9" i="4"/>
  <c r="P8" i="4"/>
  <c r="O8" i="4"/>
  <c r="P7" i="4"/>
  <c r="O7" i="4"/>
  <c r="P6" i="4"/>
  <c r="O6" i="4"/>
  <c r="D47" i="1" l="1"/>
  <c r="D18" i="7"/>
  <c r="J18" i="7"/>
  <c r="M18" i="7"/>
  <c r="O35" i="5"/>
  <c r="O39" i="5"/>
  <c r="P18" i="8"/>
  <c r="O18" i="8"/>
  <c r="P8" i="8"/>
  <c r="P7" i="8"/>
  <c r="G18" i="7"/>
  <c r="P8" i="7"/>
  <c r="P7" i="7"/>
  <c r="O29" i="7"/>
  <c r="O33" i="7"/>
  <c r="F41" i="7"/>
  <c r="G42" i="7" s="1"/>
  <c r="O38" i="7"/>
  <c r="L41" i="7"/>
  <c r="M42" i="7" s="1"/>
  <c r="O18" i="7"/>
  <c r="C41" i="7"/>
  <c r="D42" i="7" s="1"/>
  <c r="O37" i="7"/>
  <c r="O31" i="7"/>
  <c r="O36" i="7"/>
  <c r="O40" i="7"/>
  <c r="O32" i="7"/>
  <c r="I41" i="7"/>
  <c r="J42" i="7" s="1"/>
  <c r="O30" i="7"/>
  <c r="O35" i="7"/>
  <c r="O39" i="7"/>
  <c r="O28" i="7"/>
  <c r="O40" i="4"/>
  <c r="O40" i="5"/>
  <c r="O38" i="5"/>
  <c r="O36" i="4"/>
  <c r="O36" i="5"/>
  <c r="O37" i="5"/>
  <c r="O31" i="4"/>
  <c r="O30" i="5"/>
  <c r="L41" i="4"/>
  <c r="I41" i="4"/>
  <c r="O18" i="5"/>
  <c r="L41" i="5"/>
  <c r="I41" i="5"/>
  <c r="O31" i="5"/>
  <c r="O29" i="5"/>
  <c r="O33" i="5"/>
  <c r="C41" i="5"/>
  <c r="O32" i="5"/>
  <c r="P18" i="5"/>
  <c r="O28" i="5"/>
  <c r="O30" i="4"/>
  <c r="O35" i="4"/>
  <c r="O39" i="4"/>
  <c r="O18" i="4"/>
  <c r="F41" i="4"/>
  <c r="O29" i="4"/>
  <c r="O33" i="4"/>
  <c r="O38" i="4"/>
  <c r="C41" i="4"/>
  <c r="O32" i="4"/>
  <c r="O37" i="4"/>
  <c r="G18" i="4"/>
  <c r="P18" i="4" s="1"/>
  <c r="P18" i="7" l="1"/>
  <c r="O41" i="8"/>
  <c r="O41" i="7"/>
  <c r="O41" i="5"/>
  <c r="O41" i="4"/>
  <c r="P40" i="1" l="1"/>
  <c r="O40" i="1"/>
  <c r="P39" i="1"/>
  <c r="O39" i="1"/>
  <c r="P38" i="1"/>
  <c r="O38" i="1"/>
  <c r="P37" i="1"/>
  <c r="O37" i="1"/>
  <c r="P36" i="1"/>
  <c r="O36" i="1"/>
  <c r="P35" i="1"/>
  <c r="O35" i="1"/>
  <c r="P33" i="1"/>
  <c r="O33" i="1"/>
  <c r="P32" i="1"/>
  <c r="O32" i="1"/>
  <c r="P31" i="1"/>
  <c r="O31" i="1"/>
  <c r="P30" i="1"/>
  <c r="O30" i="1"/>
  <c r="P29" i="1"/>
  <c r="O29" i="1"/>
  <c r="P28" i="1"/>
  <c r="L41" i="1"/>
  <c r="M45" i="1" s="1"/>
  <c r="M47" i="1" s="1"/>
  <c r="I41" i="1"/>
  <c r="J45" i="1" s="1"/>
  <c r="P15" i="1"/>
  <c r="G14" i="1"/>
  <c r="P14" i="1" s="1"/>
  <c r="G13" i="1"/>
  <c r="P13" i="1" s="1"/>
  <c r="G12" i="1"/>
  <c r="P7" i="1"/>
  <c r="P8" i="1"/>
  <c r="P9" i="1"/>
  <c r="P10" i="1"/>
  <c r="P11" i="1"/>
  <c r="P16" i="1"/>
  <c r="P17" i="1"/>
  <c r="P6" i="1"/>
  <c r="D18" i="1"/>
  <c r="F18" i="1"/>
  <c r="I18" i="1"/>
  <c r="J18" i="1"/>
  <c r="L18" i="1"/>
  <c r="M18" i="1"/>
  <c r="C18" i="1"/>
  <c r="O7" i="1"/>
  <c r="O8" i="1"/>
  <c r="O9" i="1"/>
  <c r="O10" i="1"/>
  <c r="O11" i="1"/>
  <c r="O12" i="1"/>
  <c r="O13" i="1"/>
  <c r="O14" i="1"/>
  <c r="O15" i="1"/>
  <c r="O16" i="1"/>
  <c r="O17" i="1"/>
  <c r="O6" i="1"/>
  <c r="J46" i="1" l="1"/>
  <c r="P46" i="1" s="1"/>
  <c r="J47" i="1"/>
  <c r="P47" i="1" s="1"/>
  <c r="P45" i="1"/>
  <c r="O18" i="1"/>
  <c r="O28" i="1"/>
  <c r="O41" i="1" s="1"/>
  <c r="G18" i="1"/>
  <c r="P18" i="1" s="1"/>
  <c r="P12" i="1"/>
</calcChain>
</file>

<file path=xl/sharedStrings.xml><?xml version="1.0" encoding="utf-8"?>
<sst xmlns="http://schemas.openxmlformats.org/spreadsheetml/2006/main" count="379" uniqueCount="66">
  <si>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</si>
  <si>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</si>
  <si>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</si>
  <si>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</si>
  <si>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</si>
  <si>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</si>
  <si>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</si>
  <si>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</si>
  <si>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</si>
  <si>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</si>
  <si>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</si>
  <si>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</si>
  <si>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</si>
  <si>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Оказано услуг, руб</t>
  </si>
  <si>
    <t>Фактическое потребление за 2014, м3</t>
  </si>
  <si>
    <t>Фактическое потребление за 2013, м3</t>
  </si>
  <si>
    <t>Верхняя Дом 1/1</t>
  </si>
  <si>
    <t>Верхняя Дом 1/2</t>
  </si>
  <si>
    <t>Верхняя Дом 3/1</t>
  </si>
  <si>
    <t>Верхняя Дом 3/2</t>
  </si>
  <si>
    <t>Начислено населению, руб</t>
  </si>
  <si>
    <t>Тариф</t>
  </si>
  <si>
    <t>руб/м3</t>
  </si>
  <si>
    <t>Фактическое потребление за 2014, Гкал</t>
  </si>
  <si>
    <t>Фактическое потребление за 2013, Гкал</t>
  </si>
  <si>
    <t xml:space="preserve">Итого </t>
  </si>
  <si>
    <t>руб/Гкал</t>
  </si>
  <si>
    <t>Фактическое потребление за 2014, кВт</t>
  </si>
  <si>
    <t>Фактическое потребление за 2013, кВт</t>
  </si>
  <si>
    <t>Приложение №1</t>
  </si>
  <si>
    <t>Приложение №2</t>
  </si>
  <si>
    <t>Исполнитель И.В. Коржова</t>
  </si>
  <si>
    <t>Приложение №4</t>
  </si>
  <si>
    <t>Приложение №5</t>
  </si>
  <si>
    <t>Приложение №8</t>
  </si>
  <si>
    <t>Приложение №9</t>
  </si>
  <si>
    <t>Приложение №10</t>
  </si>
  <si>
    <t>Приложение №11</t>
  </si>
  <si>
    <t>Приложение №13</t>
  </si>
  <si>
    <t>Приложение №14</t>
  </si>
  <si>
    <t>Фактическое потребление многоквартирными домами коммунальной услуги по холодному водоснабжению за 2015, 2014, 2013 гг.</t>
  </si>
  <si>
    <t>Фактическое потребление за 2015, м3</t>
  </si>
  <si>
    <t>Фактическое потребление за 2015, Гкал</t>
  </si>
  <si>
    <t>Фактическое потребление многоквартирными домами коммунальной услуги по горячему водоснабжению за 2015, 2014, 2013 гг.</t>
  </si>
  <si>
    <t>Фактическое потребление многоквартирными домами коммунальной услуги по водоотведению за 2015, 2014, 2013 гг.</t>
  </si>
  <si>
    <t>Фактическое потребление за 2015, кВт</t>
  </si>
  <si>
    <t>Стоимость оказанных услуг по холодному водоснабжению и начисления населению за 2015 г.</t>
  </si>
  <si>
    <t>Стоимость оказанных услуг по горячему водоснабжению и начисления населению за 2015 г.</t>
  </si>
  <si>
    <t>Стоимость оказанных услуг по  водоотведению и начисления населению за 2015 г.</t>
  </si>
  <si>
    <t>Стоимость оказанных услуг по электроэнергии и начисления населению за 2015 г.</t>
  </si>
  <si>
    <t>Фактическое потребление многоквартирными домами коммунальной услуги по электроэнергии за 2015, 2014, 2013 гг.</t>
  </si>
  <si>
    <t>2.36/1.14</t>
  </si>
  <si>
    <t>Тариф    2,6/1,26</t>
  </si>
  <si>
    <t>Итого 2015 г.</t>
  </si>
  <si>
    <t>Корректировка</t>
  </si>
  <si>
    <t>Промывка системы отопления</t>
  </si>
  <si>
    <t>Коммунальные услуги ТСЖ</t>
  </si>
  <si>
    <t>ЭЭ ТСЖ</t>
  </si>
  <si>
    <t>Месяц</t>
  </si>
  <si>
    <t>Перерасчет населению</t>
  </si>
  <si>
    <t>Итого прибыдь/убытки по услуге</t>
  </si>
  <si>
    <t>Затраты учтены в тарифе</t>
  </si>
  <si>
    <t>Фактическое потребление многоквартирными домами коммунальной услуги по отоплению за 2015, 2014, 2013 гг.</t>
  </si>
  <si>
    <t>Стоимость оказанных услуг по отоплению и начисления населению за 2015 г.</t>
  </si>
  <si>
    <t>Примечание: в начислении за февраль 2015 г. учтен рост тарифа на тепловую энергию за период октябрь-декабрь 2014 г., январь 2015 г.</t>
  </si>
  <si>
    <t>ЭЭ Лифты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</si>
</sst>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Fill="1" applyBorder="1"/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/>
    <xf numFmtId="0" fontId="3" fillId="0" borderId="1" xfId="0" applyFont="1" applyBorder="1"/>
    <xf numFmtId="0" fontId="2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BreakPreview" topLeftCell="A31" zoomScaleNormal="100" zoomScaleSheetLayoutView="100" workbookViewId="0">
      <selection activeCell="A22" sqref="A22:P22"/>
    </sheetView>
  </sheetViews>
  <sheetFormatPr defaultRowHeight="15" x14ac:dyDescent="0.25"/>
  <cols>
    <col min="1" max="1" width="28.42578125" customWidth="1"/>
    <col min="2" max="2" width="9.7109375" customWidth="1"/>
    <col min="3" max="5" width="9.140625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29</v>
      </c>
      <c r="N1" s="3"/>
      <c r="O1" s="3"/>
      <c r="P1" s="3"/>
    </row>
    <row r="2" spans="1:16" x14ac:dyDescent="0.25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5" t="s">
        <v>58</v>
      </c>
      <c r="B4" s="5" t="s">
        <v>16</v>
      </c>
      <c r="C4" s="6"/>
      <c r="D4" s="7"/>
      <c r="E4" s="5" t="s">
        <v>17</v>
      </c>
      <c r="F4" s="6"/>
      <c r="G4" s="7"/>
      <c r="H4" s="5" t="s">
        <v>18</v>
      </c>
      <c r="I4" s="6"/>
      <c r="J4" s="7"/>
      <c r="K4" s="5" t="s">
        <v>19</v>
      </c>
      <c r="L4" s="6"/>
      <c r="M4" s="7"/>
      <c r="N4" s="5" t="s">
        <v>12</v>
      </c>
      <c r="O4" s="6"/>
      <c r="P4" s="7"/>
    </row>
    <row r="5" spans="1:16" ht="63.75" x14ac:dyDescent="0.25">
      <c r="A5" s="16"/>
      <c r="B5" s="8" t="s">
        <v>41</v>
      </c>
      <c r="C5" s="8" t="s">
        <v>14</v>
      </c>
      <c r="D5" s="8" t="s">
        <v>15</v>
      </c>
      <c r="E5" s="8" t="s">
        <v>41</v>
      </c>
      <c r="F5" s="8" t="s">
        <v>14</v>
      </c>
      <c r="G5" s="8" t="s">
        <v>15</v>
      </c>
      <c r="H5" s="8" t="s">
        <v>41</v>
      </c>
      <c r="I5" s="8" t="s">
        <v>14</v>
      </c>
      <c r="J5" s="8" t="s">
        <v>15</v>
      </c>
      <c r="K5" s="8" t="s">
        <v>41</v>
      </c>
      <c r="L5" s="8" t="s">
        <v>14</v>
      </c>
      <c r="M5" s="8" t="s">
        <v>15</v>
      </c>
      <c r="N5" s="8" t="s">
        <v>41</v>
      </c>
      <c r="O5" s="8" t="s">
        <v>14</v>
      </c>
      <c r="P5" s="8" t="s">
        <v>15</v>
      </c>
    </row>
    <row r="6" spans="1:16" x14ac:dyDescent="0.25">
      <c r="A6" s="9" t="s">
        <v>0</v>
      </c>
      <c r="B6" s="9">
        <v>1160</v>
      </c>
      <c r="C6" s="9">
        <v>1080</v>
      </c>
      <c r="D6" s="9">
        <v>1100</v>
      </c>
      <c r="E6" s="9">
        <v>1320</v>
      </c>
      <c r="F6" s="9">
        <v>1204</v>
      </c>
      <c r="G6" s="9">
        <v>1330</v>
      </c>
      <c r="H6" s="9">
        <v>1402</v>
      </c>
      <c r="I6" s="9">
        <v>1261</v>
      </c>
      <c r="J6" s="9">
        <v>1385</v>
      </c>
      <c r="K6" s="9">
        <v>750</v>
      </c>
      <c r="L6" s="9">
        <v>708</v>
      </c>
      <c r="M6" s="9">
        <v>737</v>
      </c>
      <c r="N6" s="9">
        <f>B6+E6+H6+K6</f>
        <v>4632</v>
      </c>
      <c r="O6" s="9">
        <f>C6+F6+I6+L6</f>
        <v>4253</v>
      </c>
      <c r="P6" s="9">
        <f>D6+G6+J6+M6</f>
        <v>4552</v>
      </c>
    </row>
    <row r="7" spans="1:16" x14ac:dyDescent="0.25">
      <c r="A7" s="9" t="s">
        <v>1</v>
      </c>
      <c r="B7" s="9">
        <v>961</v>
      </c>
      <c r="C7" s="9">
        <v>1075</v>
      </c>
      <c r="D7" s="9">
        <v>1240</v>
      </c>
      <c r="E7" s="9">
        <v>1150</v>
      </c>
      <c r="F7" s="9">
        <v>1245</v>
      </c>
      <c r="G7" s="9">
        <v>1260</v>
      </c>
      <c r="H7" s="9">
        <v>1288</v>
      </c>
      <c r="I7" s="9">
        <v>1273</v>
      </c>
      <c r="J7" s="9">
        <v>1293</v>
      </c>
      <c r="K7" s="9">
        <v>645</v>
      </c>
      <c r="L7" s="9">
        <v>764</v>
      </c>
      <c r="M7" s="9">
        <v>708</v>
      </c>
      <c r="N7" s="9">
        <f t="shared" ref="N7:N17" si="0">B7+E7+H7+K7</f>
        <v>4044</v>
      </c>
      <c r="O7" s="9">
        <f t="shared" ref="O7:O18" si="1">C7+F7+I7+L7</f>
        <v>4357</v>
      </c>
      <c r="P7" s="9">
        <f t="shared" ref="P7:P18" si="2">D7+G7+J7+M7</f>
        <v>4501</v>
      </c>
    </row>
    <row r="8" spans="1:16" x14ac:dyDescent="0.25">
      <c r="A8" s="9" t="s">
        <v>2</v>
      </c>
      <c r="B8" s="9">
        <v>909</v>
      </c>
      <c r="C8" s="9">
        <v>981</v>
      </c>
      <c r="D8" s="9">
        <v>777</v>
      </c>
      <c r="E8" s="9">
        <v>1092</v>
      </c>
      <c r="F8" s="9">
        <v>1180</v>
      </c>
      <c r="G8" s="9">
        <v>1307</v>
      </c>
      <c r="H8" s="9">
        <v>1186</v>
      </c>
      <c r="I8" s="9">
        <v>1154</v>
      </c>
      <c r="J8" s="9">
        <v>1282</v>
      </c>
      <c r="K8" s="9">
        <v>618</v>
      </c>
      <c r="L8" s="9">
        <v>686</v>
      </c>
      <c r="M8" s="9">
        <v>654</v>
      </c>
      <c r="N8" s="9">
        <f t="shared" si="0"/>
        <v>3805</v>
      </c>
      <c r="O8" s="9">
        <f t="shared" si="1"/>
        <v>4001</v>
      </c>
      <c r="P8" s="9">
        <f t="shared" si="2"/>
        <v>4020</v>
      </c>
    </row>
    <row r="9" spans="1:16" x14ac:dyDescent="0.25">
      <c r="A9" s="9" t="s">
        <v>3</v>
      </c>
      <c r="B9" s="9">
        <v>1065</v>
      </c>
      <c r="C9" s="9">
        <v>1049</v>
      </c>
      <c r="D9" s="9">
        <v>1123</v>
      </c>
      <c r="E9" s="9">
        <v>1287</v>
      </c>
      <c r="F9" s="9">
        <v>1225</v>
      </c>
      <c r="G9" s="9">
        <v>1328</v>
      </c>
      <c r="H9" s="9">
        <v>1365</v>
      </c>
      <c r="I9" s="9">
        <v>1218</v>
      </c>
      <c r="J9" s="9">
        <v>1321</v>
      </c>
      <c r="K9" s="9">
        <v>773</v>
      </c>
      <c r="L9" s="9">
        <v>710</v>
      </c>
      <c r="M9" s="9">
        <v>722</v>
      </c>
      <c r="N9" s="9">
        <f t="shared" si="0"/>
        <v>4490</v>
      </c>
      <c r="O9" s="9">
        <f t="shared" si="1"/>
        <v>4202</v>
      </c>
      <c r="P9" s="9">
        <f t="shared" si="2"/>
        <v>4494</v>
      </c>
    </row>
    <row r="10" spans="1:16" x14ac:dyDescent="0.25">
      <c r="A10" s="9" t="s">
        <v>4</v>
      </c>
      <c r="B10" s="9">
        <v>1002</v>
      </c>
      <c r="C10" s="9">
        <v>1050</v>
      </c>
      <c r="D10" s="9">
        <v>1177</v>
      </c>
      <c r="E10" s="9">
        <v>1241</v>
      </c>
      <c r="F10" s="9">
        <v>1216</v>
      </c>
      <c r="G10" s="9">
        <v>1413</v>
      </c>
      <c r="H10" s="9">
        <v>1342</v>
      </c>
      <c r="I10" s="9">
        <v>1246</v>
      </c>
      <c r="J10" s="9">
        <v>1349</v>
      </c>
      <c r="K10" s="9">
        <v>754</v>
      </c>
      <c r="L10" s="9">
        <v>693</v>
      </c>
      <c r="M10" s="9">
        <v>678</v>
      </c>
      <c r="N10" s="9">
        <f t="shared" si="0"/>
        <v>4339</v>
      </c>
      <c r="O10" s="9">
        <f t="shared" si="1"/>
        <v>4205</v>
      </c>
      <c r="P10" s="9">
        <f t="shared" si="2"/>
        <v>4617</v>
      </c>
    </row>
    <row r="11" spans="1:16" x14ac:dyDescent="0.25">
      <c r="A11" s="9" t="s">
        <v>5</v>
      </c>
      <c r="B11" s="9">
        <v>1052</v>
      </c>
      <c r="C11" s="9">
        <v>1005</v>
      </c>
      <c r="D11" s="9">
        <v>992</v>
      </c>
      <c r="E11" s="9">
        <v>1200</v>
      </c>
      <c r="F11" s="9">
        <v>1114</v>
      </c>
      <c r="G11" s="9">
        <v>1158</v>
      </c>
      <c r="H11" s="9">
        <v>1262</v>
      </c>
      <c r="I11" s="9">
        <v>1291</v>
      </c>
      <c r="J11" s="9">
        <v>1214</v>
      </c>
      <c r="K11" s="9">
        <v>679</v>
      </c>
      <c r="L11" s="9">
        <v>742</v>
      </c>
      <c r="M11" s="9">
        <v>661</v>
      </c>
      <c r="N11" s="9">
        <f t="shared" si="0"/>
        <v>4193</v>
      </c>
      <c r="O11" s="9">
        <f t="shared" si="1"/>
        <v>4152</v>
      </c>
      <c r="P11" s="9">
        <f t="shared" si="2"/>
        <v>4025</v>
      </c>
    </row>
    <row r="12" spans="1:16" x14ac:dyDescent="0.25">
      <c r="A12" s="9" t="s">
        <v>6</v>
      </c>
      <c r="B12" s="9">
        <v>1211</v>
      </c>
      <c r="C12" s="9">
        <v>1188</v>
      </c>
      <c r="D12" s="9">
        <v>1184</v>
      </c>
      <c r="E12" s="9">
        <v>1437</v>
      </c>
      <c r="F12" s="9">
        <v>1328</v>
      </c>
      <c r="G12" s="9">
        <f>1083+221</f>
        <v>1304</v>
      </c>
      <c r="H12" s="9">
        <v>1528</v>
      </c>
      <c r="I12" s="9">
        <v>1490</v>
      </c>
      <c r="J12" s="9">
        <v>1496</v>
      </c>
      <c r="K12" s="9">
        <v>828</v>
      </c>
      <c r="L12" s="9">
        <v>760</v>
      </c>
      <c r="M12" s="9">
        <v>777</v>
      </c>
      <c r="N12" s="9">
        <f t="shared" si="0"/>
        <v>5004</v>
      </c>
      <c r="O12" s="9">
        <f t="shared" si="1"/>
        <v>4766</v>
      </c>
      <c r="P12" s="9">
        <f t="shared" si="2"/>
        <v>4761</v>
      </c>
    </row>
    <row r="13" spans="1:16" x14ac:dyDescent="0.25">
      <c r="A13" s="9" t="s">
        <v>7</v>
      </c>
      <c r="B13" s="9">
        <v>372</v>
      </c>
      <c r="C13" s="9">
        <v>1326</v>
      </c>
      <c r="D13" s="9">
        <v>984</v>
      </c>
      <c r="E13" s="9">
        <v>1160</v>
      </c>
      <c r="F13" s="9">
        <v>1413</v>
      </c>
      <c r="G13" s="9">
        <f>1095</f>
        <v>1095</v>
      </c>
      <c r="H13" s="9">
        <v>1319</v>
      </c>
      <c r="I13" s="9">
        <v>1558</v>
      </c>
      <c r="J13" s="9">
        <v>1196</v>
      </c>
      <c r="K13" s="9">
        <v>711</v>
      </c>
      <c r="L13" s="9">
        <v>814</v>
      </c>
      <c r="M13" s="9">
        <v>635</v>
      </c>
      <c r="N13" s="9">
        <f t="shared" si="0"/>
        <v>3562</v>
      </c>
      <c r="O13" s="9">
        <f t="shared" si="1"/>
        <v>5111</v>
      </c>
      <c r="P13" s="9">
        <f t="shared" si="2"/>
        <v>3910</v>
      </c>
    </row>
    <row r="14" spans="1:16" x14ac:dyDescent="0.25">
      <c r="A14" s="9" t="s">
        <v>8</v>
      </c>
      <c r="B14" s="9">
        <v>708</v>
      </c>
      <c r="C14" s="9">
        <v>1131</v>
      </c>
      <c r="D14" s="9">
        <v>1298</v>
      </c>
      <c r="E14" s="9">
        <v>1244</v>
      </c>
      <c r="F14" s="9">
        <v>1177</v>
      </c>
      <c r="G14" s="9">
        <f>1563+59</f>
        <v>1622</v>
      </c>
      <c r="H14" s="9">
        <v>1423</v>
      </c>
      <c r="I14" s="9">
        <v>1243</v>
      </c>
      <c r="J14" s="9">
        <v>1584</v>
      </c>
      <c r="K14" s="9">
        <v>163</v>
      </c>
      <c r="L14" s="9">
        <v>663</v>
      </c>
      <c r="M14" s="9">
        <v>900</v>
      </c>
      <c r="N14" s="9">
        <f t="shared" si="0"/>
        <v>3538</v>
      </c>
      <c r="O14" s="9">
        <f t="shared" si="1"/>
        <v>4214</v>
      </c>
      <c r="P14" s="9">
        <f t="shared" si="2"/>
        <v>5404</v>
      </c>
    </row>
    <row r="15" spans="1:16" x14ac:dyDescent="0.25">
      <c r="A15" s="9" t="s">
        <v>9</v>
      </c>
      <c r="B15" s="9">
        <v>884</v>
      </c>
      <c r="C15" s="9">
        <v>1197</v>
      </c>
      <c r="D15" s="9">
        <v>1300</v>
      </c>
      <c r="E15" s="9">
        <v>1132</v>
      </c>
      <c r="F15" s="9">
        <v>1387</v>
      </c>
      <c r="G15" s="9">
        <v>1570</v>
      </c>
      <c r="H15" s="9">
        <v>1280</v>
      </c>
      <c r="I15" s="9">
        <v>1362</v>
      </c>
      <c r="J15" s="9">
        <v>1580</v>
      </c>
      <c r="K15" s="9">
        <v>654</v>
      </c>
      <c r="L15" s="9">
        <v>758</v>
      </c>
      <c r="M15" s="9">
        <v>900</v>
      </c>
      <c r="N15" s="9">
        <f t="shared" si="0"/>
        <v>3950</v>
      </c>
      <c r="O15" s="9">
        <f t="shared" si="1"/>
        <v>4704</v>
      </c>
      <c r="P15" s="9">
        <f t="shared" si="2"/>
        <v>5350</v>
      </c>
    </row>
    <row r="16" spans="1:16" x14ac:dyDescent="0.25">
      <c r="A16" s="9" t="s">
        <v>10</v>
      </c>
      <c r="B16" s="9">
        <v>999</v>
      </c>
      <c r="C16" s="9">
        <v>1078</v>
      </c>
      <c r="D16" s="9">
        <v>942</v>
      </c>
      <c r="E16" s="9">
        <v>1272</v>
      </c>
      <c r="F16" s="9">
        <v>1255</v>
      </c>
      <c r="G16" s="9">
        <v>1077</v>
      </c>
      <c r="H16" s="9">
        <v>1395</v>
      </c>
      <c r="I16" s="9">
        <v>1257</v>
      </c>
      <c r="J16" s="9">
        <v>1090</v>
      </c>
      <c r="K16" s="9">
        <v>726</v>
      </c>
      <c r="L16" s="9">
        <v>700</v>
      </c>
      <c r="M16" s="9">
        <v>650</v>
      </c>
      <c r="N16" s="9">
        <f t="shared" si="0"/>
        <v>4392</v>
      </c>
      <c r="O16" s="9">
        <f t="shared" si="1"/>
        <v>4290</v>
      </c>
      <c r="P16" s="9">
        <f t="shared" si="2"/>
        <v>3759</v>
      </c>
    </row>
    <row r="17" spans="1:16" x14ac:dyDescent="0.25">
      <c r="A17" s="9" t="s">
        <v>11</v>
      </c>
      <c r="B17" s="9">
        <v>928</v>
      </c>
      <c r="C17" s="9">
        <v>985</v>
      </c>
      <c r="D17" s="9">
        <v>1028</v>
      </c>
      <c r="E17" s="9">
        <v>1275</v>
      </c>
      <c r="F17" s="9">
        <v>1175</v>
      </c>
      <c r="G17" s="9">
        <v>1259</v>
      </c>
      <c r="H17" s="9">
        <v>1396</v>
      </c>
      <c r="I17" s="9">
        <v>1180</v>
      </c>
      <c r="J17" s="9">
        <v>1302</v>
      </c>
      <c r="K17" s="9">
        <v>720</v>
      </c>
      <c r="L17" s="9">
        <v>705</v>
      </c>
      <c r="M17" s="9">
        <v>707</v>
      </c>
      <c r="N17" s="9">
        <f t="shared" si="0"/>
        <v>4319</v>
      </c>
      <c r="O17" s="9">
        <f t="shared" si="1"/>
        <v>4045</v>
      </c>
      <c r="P17" s="9">
        <f t="shared" si="2"/>
        <v>4296</v>
      </c>
    </row>
    <row r="18" spans="1:16" x14ac:dyDescent="0.25">
      <c r="A18" s="9" t="s">
        <v>12</v>
      </c>
      <c r="B18" s="17">
        <f>SUM(B6:B17)</f>
        <v>11251</v>
      </c>
      <c r="C18" s="17">
        <f>SUM(C6:C17)</f>
        <v>13145</v>
      </c>
      <c r="D18" s="17">
        <f t="shared" ref="D18:N18" si="3">SUM(D6:D17)</f>
        <v>13145</v>
      </c>
      <c r="E18" s="17">
        <f t="shared" si="3"/>
        <v>14810</v>
      </c>
      <c r="F18" s="17">
        <f t="shared" si="3"/>
        <v>14919</v>
      </c>
      <c r="G18" s="17">
        <f t="shared" si="3"/>
        <v>15723</v>
      </c>
      <c r="H18" s="17">
        <f t="shared" si="3"/>
        <v>16186</v>
      </c>
      <c r="I18" s="17">
        <f t="shared" si="3"/>
        <v>15533</v>
      </c>
      <c r="J18" s="17">
        <f t="shared" si="3"/>
        <v>16092</v>
      </c>
      <c r="K18" s="17">
        <f t="shared" si="3"/>
        <v>8021</v>
      </c>
      <c r="L18" s="17">
        <f t="shared" si="3"/>
        <v>8703</v>
      </c>
      <c r="M18" s="17">
        <f t="shared" si="3"/>
        <v>8729</v>
      </c>
      <c r="N18" s="17">
        <f t="shared" si="3"/>
        <v>50268</v>
      </c>
      <c r="O18" s="17">
        <f t="shared" si="1"/>
        <v>52300</v>
      </c>
      <c r="P18" s="17">
        <f t="shared" si="2"/>
        <v>53689</v>
      </c>
    </row>
    <row r="19" spans="1:16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25">
      <c r="A20" s="10" t="s">
        <v>31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 t="s">
        <v>30</v>
      </c>
      <c r="N21" s="3"/>
      <c r="O21" s="3"/>
      <c r="P21" s="3"/>
    </row>
    <row r="22" spans="1:16" x14ac:dyDescent="0.25">
      <c r="A22" s="1" t="s">
        <v>46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15" t="s">
        <v>58</v>
      </c>
      <c r="B24" s="4"/>
      <c r="C24" s="11" t="s">
        <v>16</v>
      </c>
      <c r="D24" s="11"/>
      <c r="E24" s="12"/>
      <c r="F24" s="11" t="s">
        <v>17</v>
      </c>
      <c r="G24" s="11"/>
      <c r="H24" s="12"/>
      <c r="I24" s="11" t="s">
        <v>18</v>
      </c>
      <c r="J24" s="11"/>
      <c r="K24" s="12"/>
      <c r="L24" s="11" t="s">
        <v>19</v>
      </c>
      <c r="M24" s="11"/>
      <c r="N24" s="12"/>
      <c r="O24" s="11" t="s">
        <v>12</v>
      </c>
      <c r="P24" s="11"/>
    </row>
    <row r="25" spans="1:16" ht="51" x14ac:dyDescent="0.25">
      <c r="A25" s="16"/>
      <c r="B25" s="4"/>
      <c r="C25" s="8" t="s">
        <v>13</v>
      </c>
      <c r="D25" s="8" t="s">
        <v>20</v>
      </c>
      <c r="E25" s="8"/>
      <c r="F25" s="8" t="s">
        <v>13</v>
      </c>
      <c r="G25" s="8" t="s">
        <v>20</v>
      </c>
      <c r="H25" s="8"/>
      <c r="I25" s="8" t="s">
        <v>13</v>
      </c>
      <c r="J25" s="8" t="s">
        <v>20</v>
      </c>
      <c r="K25" s="8"/>
      <c r="L25" s="8" t="s">
        <v>13</v>
      </c>
      <c r="M25" s="8" t="s">
        <v>20</v>
      </c>
      <c r="N25" s="8"/>
      <c r="O25" s="8" t="s">
        <v>13</v>
      </c>
      <c r="P25" s="8" t="s">
        <v>20</v>
      </c>
    </row>
    <row r="26" spans="1:16" x14ac:dyDescent="0.25">
      <c r="A26" s="4"/>
      <c r="B26" s="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25">
      <c r="A27" s="13" t="s">
        <v>21</v>
      </c>
      <c r="B27" s="13"/>
      <c r="C27" s="13">
        <v>48.39</v>
      </c>
      <c r="D27" s="13" t="s">
        <v>22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5">
      <c r="A28" s="4" t="s">
        <v>0</v>
      </c>
      <c r="B28" s="4"/>
      <c r="C28" s="4">
        <f>B6*C27</f>
        <v>56132.4</v>
      </c>
      <c r="D28" s="4">
        <v>50837.120000000003</v>
      </c>
      <c r="E28" s="4"/>
      <c r="F28" s="4">
        <f>C27*E6</f>
        <v>63874.8</v>
      </c>
      <c r="G28" s="4">
        <v>60244.639999999999</v>
      </c>
      <c r="H28" s="4"/>
      <c r="I28" s="4">
        <f>C27*H6</f>
        <v>67842.78</v>
      </c>
      <c r="J28" s="4">
        <v>55124.52</v>
      </c>
      <c r="K28" s="4"/>
      <c r="L28" s="4">
        <f>C27*K6</f>
        <v>36292.5</v>
      </c>
      <c r="M28" s="4">
        <v>30573.47</v>
      </c>
      <c r="N28" s="4"/>
      <c r="O28" s="4">
        <f>C28+F28+I28+L28</f>
        <v>224142.48</v>
      </c>
      <c r="P28" s="4">
        <f>D28+G28+J28+M28</f>
        <v>196779.75</v>
      </c>
    </row>
    <row r="29" spans="1:16" x14ac:dyDescent="0.25">
      <c r="A29" s="4" t="s">
        <v>1</v>
      </c>
      <c r="B29" s="4"/>
      <c r="C29" s="4">
        <f>C27*B7</f>
        <v>46502.79</v>
      </c>
      <c r="D29" s="4">
        <v>40812.35</v>
      </c>
      <c r="E29" s="4"/>
      <c r="F29" s="4">
        <f>C27*E7</f>
        <v>55648.5</v>
      </c>
      <c r="G29" s="4">
        <v>50703.54</v>
      </c>
      <c r="H29" s="4"/>
      <c r="I29" s="4">
        <f>C27*H7</f>
        <v>62326.32</v>
      </c>
      <c r="J29" s="4">
        <v>64730.05</v>
      </c>
      <c r="K29" s="4"/>
      <c r="L29" s="4">
        <f>C27*K7</f>
        <v>31211.55</v>
      </c>
      <c r="M29" s="4">
        <v>28873.48</v>
      </c>
      <c r="N29" s="4"/>
      <c r="O29" s="4">
        <f t="shared" ref="O29:O40" si="4">C29+F29+I29+L29</f>
        <v>195689.16</v>
      </c>
      <c r="P29" s="4">
        <f t="shared" ref="P29:P40" si="5">D29+G29+J29+M29</f>
        <v>185119.42</v>
      </c>
    </row>
    <row r="30" spans="1:16" x14ac:dyDescent="0.25">
      <c r="A30" s="4" t="s">
        <v>2</v>
      </c>
      <c r="B30" s="4"/>
      <c r="C30" s="4">
        <f>C27*B8</f>
        <v>43986.51</v>
      </c>
      <c r="D30" s="4">
        <v>47341.25</v>
      </c>
      <c r="E30" s="4"/>
      <c r="F30" s="4">
        <f>C27*E8</f>
        <v>52841.88</v>
      </c>
      <c r="G30" s="4">
        <v>54468.94</v>
      </c>
      <c r="H30" s="4"/>
      <c r="I30" s="4">
        <f>C27*H8</f>
        <v>57390.54</v>
      </c>
      <c r="J30" s="4">
        <v>48927.69</v>
      </c>
      <c r="K30" s="4"/>
      <c r="L30" s="4">
        <f>C27*K8</f>
        <v>29905.02</v>
      </c>
      <c r="M30" s="4">
        <v>32347.91</v>
      </c>
      <c r="N30" s="4"/>
      <c r="O30" s="4">
        <f t="shared" si="4"/>
        <v>184123.94999999998</v>
      </c>
      <c r="P30" s="4">
        <f t="shared" si="5"/>
        <v>183085.79</v>
      </c>
    </row>
    <row r="31" spans="1:16" x14ac:dyDescent="0.25">
      <c r="A31" s="4" t="s">
        <v>3</v>
      </c>
      <c r="B31" s="4"/>
      <c r="C31" s="4">
        <f>C27*B9</f>
        <v>51535.35</v>
      </c>
      <c r="D31" s="4">
        <v>97094.85</v>
      </c>
      <c r="E31" s="4"/>
      <c r="F31" s="4">
        <f>C27*E9</f>
        <v>62277.93</v>
      </c>
      <c r="G31" s="4">
        <v>67443.53</v>
      </c>
      <c r="H31" s="4"/>
      <c r="I31" s="4">
        <f>C27*H9</f>
        <v>66052.350000000006</v>
      </c>
      <c r="J31" s="4">
        <v>61353.65</v>
      </c>
      <c r="K31" s="4"/>
      <c r="L31" s="4">
        <f>C27*K9</f>
        <v>37405.47</v>
      </c>
      <c r="M31" s="4">
        <v>36415.07</v>
      </c>
      <c r="N31" s="4"/>
      <c r="O31" s="4">
        <f t="shared" si="4"/>
        <v>217271.1</v>
      </c>
      <c r="P31" s="4">
        <f t="shared" si="5"/>
        <v>262307.09999999998</v>
      </c>
    </row>
    <row r="32" spans="1:16" x14ac:dyDescent="0.25">
      <c r="A32" s="4" t="s">
        <v>4</v>
      </c>
      <c r="B32" s="4"/>
      <c r="C32" s="4">
        <f>C27*B10</f>
        <v>48486.78</v>
      </c>
      <c r="D32" s="4">
        <v>46783.58</v>
      </c>
      <c r="E32" s="4"/>
      <c r="F32" s="4">
        <f>C27*E10</f>
        <v>60051.99</v>
      </c>
      <c r="G32" s="4">
        <v>53817.11</v>
      </c>
      <c r="H32" s="4"/>
      <c r="I32" s="4">
        <f>C27*H10</f>
        <v>64939.38</v>
      </c>
      <c r="J32" s="4">
        <v>62003.27</v>
      </c>
      <c r="K32" s="4"/>
      <c r="L32" s="4">
        <f>C27*K10</f>
        <v>36486.06</v>
      </c>
      <c r="M32" s="4">
        <v>30386.23</v>
      </c>
      <c r="N32" s="4"/>
      <c r="O32" s="4">
        <f t="shared" si="4"/>
        <v>209964.21</v>
      </c>
      <c r="P32" s="4">
        <f t="shared" si="5"/>
        <v>192990.19</v>
      </c>
    </row>
    <row r="33" spans="1:16" x14ac:dyDescent="0.25">
      <c r="A33" s="4" t="s">
        <v>5</v>
      </c>
      <c r="B33" s="4"/>
      <c r="C33" s="4">
        <f>C27*B11</f>
        <v>50906.28</v>
      </c>
      <c r="D33" s="4">
        <v>50006.34</v>
      </c>
      <c r="E33" s="4"/>
      <c r="F33" s="4">
        <f>C27*E11</f>
        <v>58068</v>
      </c>
      <c r="G33" s="4">
        <v>69793.929999999993</v>
      </c>
      <c r="H33" s="4"/>
      <c r="I33" s="4">
        <f>C27*H11</f>
        <v>61068.18</v>
      </c>
      <c r="J33" s="4">
        <v>60907.89</v>
      </c>
      <c r="K33" s="4"/>
      <c r="L33" s="4">
        <f>C27*K11</f>
        <v>32856.81</v>
      </c>
      <c r="M33" s="4">
        <v>35800.67</v>
      </c>
      <c r="N33" s="4"/>
      <c r="O33" s="4">
        <f t="shared" si="4"/>
        <v>202899.27</v>
      </c>
      <c r="P33" s="4">
        <f t="shared" si="5"/>
        <v>216508.82999999996</v>
      </c>
    </row>
    <row r="34" spans="1:16" x14ac:dyDescent="0.25">
      <c r="A34" s="13" t="s">
        <v>21</v>
      </c>
      <c r="B34" s="13"/>
      <c r="C34" s="13">
        <v>52.64</v>
      </c>
      <c r="D34" s="13" t="s">
        <v>22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25">
      <c r="A35" s="4" t="s">
        <v>6</v>
      </c>
      <c r="B35" s="4"/>
      <c r="C35" s="4">
        <f>C34*B12</f>
        <v>63747.040000000001</v>
      </c>
      <c r="D35" s="4">
        <v>55393.46</v>
      </c>
      <c r="E35" s="4"/>
      <c r="F35" s="4">
        <f>C34*E12</f>
        <v>75643.680000000008</v>
      </c>
      <c r="G35" s="4">
        <v>67756.62</v>
      </c>
      <c r="H35" s="4"/>
      <c r="I35" s="4">
        <f>C34*H12</f>
        <v>80433.919999999998</v>
      </c>
      <c r="J35" s="4">
        <v>73965.5</v>
      </c>
      <c r="K35" s="4"/>
      <c r="L35" s="4">
        <f>C34*K12</f>
        <v>43585.919999999998</v>
      </c>
      <c r="M35" s="4">
        <v>37052.629999999997</v>
      </c>
      <c r="N35" s="4"/>
      <c r="O35" s="4">
        <f t="shared" si="4"/>
        <v>263410.56</v>
      </c>
      <c r="P35" s="4">
        <f t="shared" si="5"/>
        <v>234168.21</v>
      </c>
    </row>
    <row r="36" spans="1:16" x14ac:dyDescent="0.25">
      <c r="A36" s="4" t="s">
        <v>7</v>
      </c>
      <c r="B36" s="4"/>
      <c r="C36" s="4">
        <f>C34*B13</f>
        <v>19582.080000000002</v>
      </c>
      <c r="D36" s="4">
        <v>52395.31</v>
      </c>
      <c r="E36" s="4"/>
      <c r="F36" s="4">
        <f>C34*E13</f>
        <v>61062.400000000001</v>
      </c>
      <c r="G36" s="4">
        <v>59901.3</v>
      </c>
      <c r="H36" s="4"/>
      <c r="I36" s="4">
        <f>C34*H13</f>
        <v>69432.160000000003</v>
      </c>
      <c r="J36" s="4">
        <v>65838.81</v>
      </c>
      <c r="K36" s="4"/>
      <c r="L36" s="4">
        <f>C34*K13</f>
        <v>37427.040000000001</v>
      </c>
      <c r="M36" s="4">
        <v>33433.660000000003</v>
      </c>
      <c r="N36" s="4"/>
      <c r="O36" s="4">
        <f t="shared" si="4"/>
        <v>187503.68000000002</v>
      </c>
      <c r="P36" s="4">
        <f t="shared" si="5"/>
        <v>211569.08</v>
      </c>
    </row>
    <row r="37" spans="1:16" x14ac:dyDescent="0.25">
      <c r="A37" s="4" t="s">
        <v>8</v>
      </c>
      <c r="B37" s="4"/>
      <c r="C37" s="4">
        <f>C34*B14</f>
        <v>37269.120000000003</v>
      </c>
      <c r="D37" s="4">
        <v>48202.32</v>
      </c>
      <c r="E37" s="4"/>
      <c r="F37" s="4">
        <f>C34*E14</f>
        <v>65484.160000000003</v>
      </c>
      <c r="G37" s="4">
        <v>73532.639999999999</v>
      </c>
      <c r="H37" s="4"/>
      <c r="I37" s="4">
        <f>C34*H14</f>
        <v>74906.720000000001</v>
      </c>
      <c r="J37" s="4">
        <v>74730.58</v>
      </c>
      <c r="K37" s="4"/>
      <c r="L37" s="4">
        <f>C34*K14</f>
        <v>8580.32</v>
      </c>
      <c r="M37" s="4">
        <v>38119.46</v>
      </c>
      <c r="N37" s="4"/>
      <c r="O37" s="4">
        <f t="shared" si="4"/>
        <v>186240.32</v>
      </c>
      <c r="P37" s="4">
        <f t="shared" si="5"/>
        <v>234584.99999999997</v>
      </c>
    </row>
    <row r="38" spans="1:16" x14ac:dyDescent="0.25">
      <c r="A38" s="4" t="s">
        <v>9</v>
      </c>
      <c r="B38" s="4"/>
      <c r="C38" s="4">
        <f>C34*B15</f>
        <v>46533.760000000002</v>
      </c>
      <c r="D38" s="4">
        <v>41992.54</v>
      </c>
      <c r="E38" s="4"/>
      <c r="F38" s="4">
        <f>C34*E15</f>
        <v>59588.480000000003</v>
      </c>
      <c r="G38" s="4">
        <v>71695.28</v>
      </c>
      <c r="H38" s="4"/>
      <c r="I38" s="4">
        <f>C34*H15</f>
        <v>67379.199999999997</v>
      </c>
      <c r="J38" s="4">
        <v>60088.83</v>
      </c>
      <c r="K38" s="4"/>
      <c r="L38" s="4">
        <f>C34*K15</f>
        <v>34426.559999999998</v>
      </c>
      <c r="M38" s="4">
        <v>42100.13</v>
      </c>
      <c r="N38" s="4"/>
      <c r="O38" s="4">
        <f t="shared" si="4"/>
        <v>207928</v>
      </c>
      <c r="P38" s="4">
        <f t="shared" si="5"/>
        <v>215876.78000000003</v>
      </c>
    </row>
    <row r="39" spans="1:16" x14ac:dyDescent="0.25">
      <c r="A39" s="4" t="s">
        <v>10</v>
      </c>
      <c r="B39" s="4"/>
      <c r="C39" s="4">
        <f>C34*B16</f>
        <v>52587.360000000001</v>
      </c>
      <c r="D39" s="4">
        <v>44853.63</v>
      </c>
      <c r="E39" s="4"/>
      <c r="F39" s="4">
        <f>C34*E16</f>
        <v>66958.080000000002</v>
      </c>
      <c r="G39" s="4">
        <v>68653.149999999994</v>
      </c>
      <c r="H39" s="4"/>
      <c r="I39" s="4">
        <f>C34*H16</f>
        <v>73432.800000000003</v>
      </c>
      <c r="J39" s="4">
        <v>71346.23</v>
      </c>
      <c r="K39" s="4"/>
      <c r="L39" s="4">
        <f>C34*K16</f>
        <v>38216.639999999999</v>
      </c>
      <c r="M39" s="4">
        <v>46041.39</v>
      </c>
      <c r="N39" s="4"/>
      <c r="O39" s="4">
        <f t="shared" si="4"/>
        <v>231194.88</v>
      </c>
      <c r="P39" s="4">
        <f t="shared" si="5"/>
        <v>230894.40000000002</v>
      </c>
    </row>
    <row r="40" spans="1:16" x14ac:dyDescent="0.25">
      <c r="A40" s="4" t="s">
        <v>11</v>
      </c>
      <c r="B40" s="4"/>
      <c r="C40" s="4">
        <f>C34*B17</f>
        <v>48849.919999999998</v>
      </c>
      <c r="D40" s="4">
        <v>58096.37</v>
      </c>
      <c r="E40" s="4"/>
      <c r="F40" s="4">
        <f>C34*E17</f>
        <v>67116</v>
      </c>
      <c r="G40" s="4">
        <v>71060.63</v>
      </c>
      <c r="H40" s="4"/>
      <c r="I40" s="4">
        <f>C34*H17</f>
        <v>73485.440000000002</v>
      </c>
      <c r="J40" s="4">
        <v>66507.58</v>
      </c>
      <c r="K40" s="4"/>
      <c r="L40" s="4">
        <f>C34*K17</f>
        <v>37900.800000000003</v>
      </c>
      <c r="M40" s="4">
        <v>32142.34</v>
      </c>
      <c r="N40" s="4"/>
      <c r="O40" s="4">
        <f t="shared" si="4"/>
        <v>227352.15999999997</v>
      </c>
      <c r="P40" s="4">
        <f t="shared" si="5"/>
        <v>227806.92</v>
      </c>
    </row>
    <row r="41" spans="1:16" x14ac:dyDescent="0.25">
      <c r="A41" s="4" t="s">
        <v>53</v>
      </c>
      <c r="B41" s="4"/>
      <c r="C41" s="4">
        <f>C28+C29+C30+C31+C32+C33+C35+C36+C37+C38+C39+C40</f>
        <v>566119.39</v>
      </c>
      <c r="D41" s="4">
        <f>D28+D29+D30+D31+D32+D33+D35+D36+D37+D38+D39+D40</f>
        <v>633809.12</v>
      </c>
      <c r="E41" s="4"/>
      <c r="F41" s="4">
        <f>F28+F29+F30+F31+F32+F33+F35+F36+F37+F38+F39+F40</f>
        <v>748615.89999999991</v>
      </c>
      <c r="G41" s="4">
        <f>G28+G29+G30+G31+G32+G33+G35+G36+G37+G38+G39+G40</f>
        <v>769071.31</v>
      </c>
      <c r="H41" s="4"/>
      <c r="I41" s="4">
        <f t="shared" ref="I41:O41" si="6">I28+I29+I30+I31+I32+I33+I35+I36+I37+I38+I39+I40</f>
        <v>818689.79</v>
      </c>
      <c r="J41" s="4">
        <f>J28+J29+J30+J31+J32+J33+J35+J36+J37+J38+J39+J40</f>
        <v>765524.59999999986</v>
      </c>
      <c r="K41" s="4"/>
      <c r="L41" s="4">
        <f t="shared" si="6"/>
        <v>404294.69</v>
      </c>
      <c r="M41" s="4">
        <f>M28+M29+M30+M31+M32+M33+M35+M36+M37+M38+M39+M40</f>
        <v>423286.44000000006</v>
      </c>
      <c r="N41" s="4"/>
      <c r="O41" s="4">
        <f t="shared" si="6"/>
        <v>2537719.77</v>
      </c>
      <c r="P41" s="4">
        <f>D41+G41+J41+M41</f>
        <v>2591691.4700000002</v>
      </c>
    </row>
    <row r="42" spans="1:16" x14ac:dyDescent="0.25">
      <c r="A42" s="9" t="s">
        <v>54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9" t="s">
        <v>55</v>
      </c>
      <c r="B43" s="4"/>
      <c r="C43" s="4"/>
      <c r="D43" s="4">
        <v>2300.37</v>
      </c>
      <c r="E43" s="4"/>
      <c r="F43" s="4"/>
      <c r="G43" s="4">
        <v>2868.88</v>
      </c>
      <c r="H43" s="4"/>
      <c r="I43" s="4"/>
      <c r="J43" s="4">
        <v>3232.1</v>
      </c>
      <c r="K43" s="4"/>
      <c r="L43" s="4"/>
      <c r="M43" s="4">
        <v>2052.96</v>
      </c>
      <c r="N43" s="4"/>
      <c r="O43" s="4"/>
      <c r="P43" s="4">
        <f>SUM(B43:O43)</f>
        <v>10454.310000000001</v>
      </c>
    </row>
    <row r="44" spans="1:16" x14ac:dyDescent="0.25">
      <c r="A44" s="9" t="s">
        <v>56</v>
      </c>
      <c r="B44" s="4"/>
      <c r="C44" s="4"/>
      <c r="D44" s="4">
        <v>1316</v>
      </c>
      <c r="E44" s="4"/>
      <c r="F44" s="4"/>
      <c r="G44" s="4">
        <v>3421.6</v>
      </c>
      <c r="H44" s="4"/>
      <c r="I44" s="4"/>
      <c r="J44" s="4">
        <v>0</v>
      </c>
      <c r="K44" s="4"/>
      <c r="L44" s="4"/>
      <c r="M44" s="4">
        <v>0</v>
      </c>
      <c r="N44" s="4"/>
      <c r="O44" s="4"/>
      <c r="P44" s="4">
        <f t="shared" ref="P44:P47" si="7">SUM(B44:O44)</f>
        <v>4737.6000000000004</v>
      </c>
    </row>
    <row r="45" spans="1:16" x14ac:dyDescent="0.25">
      <c r="A45" s="9" t="s">
        <v>59</v>
      </c>
      <c r="B45" s="4"/>
      <c r="C45" s="4"/>
      <c r="D45" s="4">
        <f>D41+D43+D44-C41</f>
        <v>71306.099999999977</v>
      </c>
      <c r="E45" s="4"/>
      <c r="F45" s="4"/>
      <c r="G45" s="4">
        <f>G41+G43+G44-F41</f>
        <v>26745.89000000013</v>
      </c>
      <c r="H45" s="4"/>
      <c r="I45" s="4"/>
      <c r="J45" s="4">
        <f>J41+J43+J44-I41</f>
        <v>-49933.0900000002</v>
      </c>
      <c r="K45" s="4"/>
      <c r="L45" s="4"/>
      <c r="M45" s="4">
        <f>M41+M43+M44-L41</f>
        <v>21044.710000000079</v>
      </c>
      <c r="N45" s="4"/>
      <c r="O45" s="4"/>
      <c r="P45" s="4">
        <f t="shared" si="7"/>
        <v>69163.609999999986</v>
      </c>
    </row>
    <row r="46" spans="1:16" x14ac:dyDescent="0.25">
      <c r="A46" s="9" t="s">
        <v>61</v>
      </c>
      <c r="B46" s="4"/>
      <c r="C46" s="4"/>
      <c r="D46" s="4">
        <v>0</v>
      </c>
      <c r="E46" s="4"/>
      <c r="F46" s="4"/>
      <c r="G46" s="4">
        <v>0</v>
      </c>
      <c r="H46" s="4"/>
      <c r="I46" s="4"/>
      <c r="J46" s="4">
        <f>-J45</f>
        <v>49933.0900000002</v>
      </c>
      <c r="K46" s="4"/>
      <c r="L46" s="4"/>
      <c r="M46" s="4">
        <v>0</v>
      </c>
      <c r="N46" s="4"/>
      <c r="O46" s="4"/>
      <c r="P46" s="4">
        <f t="shared" si="7"/>
        <v>49933.0900000002</v>
      </c>
    </row>
    <row r="47" spans="1:16" x14ac:dyDescent="0.25">
      <c r="A47" s="9" t="s">
        <v>60</v>
      </c>
      <c r="B47" s="4"/>
      <c r="C47" s="4"/>
      <c r="D47" s="4">
        <f t="shared" ref="D47:G47" si="8">D41+D43+D44-D45-C41</f>
        <v>0</v>
      </c>
      <c r="E47" s="4"/>
      <c r="F47" s="4"/>
      <c r="G47" s="4">
        <f t="shared" si="8"/>
        <v>0</v>
      </c>
      <c r="H47" s="4"/>
      <c r="I47" s="4"/>
      <c r="J47" s="4">
        <f>J41+J43+J44-J45-I41</f>
        <v>0</v>
      </c>
      <c r="K47" s="4"/>
      <c r="L47" s="4"/>
      <c r="M47" s="4">
        <f t="shared" ref="M47" si="9">M41+M43+M44-M45-L41</f>
        <v>0</v>
      </c>
      <c r="N47" s="4"/>
      <c r="O47" s="4"/>
      <c r="P47" s="4">
        <f t="shared" si="7"/>
        <v>0</v>
      </c>
    </row>
    <row r="48" spans="1:16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x14ac:dyDescent="0.25">
      <c r="A49" s="10" t="s">
        <v>31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mergeCells count="16">
    <mergeCell ref="A24:A25"/>
    <mergeCell ref="A2:P2"/>
    <mergeCell ref="A22:P22"/>
    <mergeCell ref="C24:D24"/>
    <mergeCell ref="F24:G24"/>
    <mergeCell ref="I24:J24"/>
    <mergeCell ref="L24:M24"/>
    <mergeCell ref="O24:P24"/>
    <mergeCell ref="M1:P1"/>
    <mergeCell ref="M21:P21"/>
    <mergeCell ref="B4:D4"/>
    <mergeCell ref="H4:J4"/>
    <mergeCell ref="E4:G4"/>
    <mergeCell ref="K4:M4"/>
    <mergeCell ref="N4:P4"/>
    <mergeCell ref="A4:A5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80" verticalDpi="180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view="pageBreakPreview" zoomScaleNormal="100" zoomScaleSheetLayoutView="100" workbookViewId="0">
      <selection activeCell="A46" sqref="A46:A47"/>
    </sheetView>
  </sheetViews>
  <sheetFormatPr defaultRowHeight="15" x14ac:dyDescent="0.25"/>
  <cols>
    <col min="1" max="1" width="27.28515625" customWidth="1"/>
    <col min="2" max="2" width="10.140625" customWidth="1"/>
    <col min="3" max="5" width="9.140625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32</v>
      </c>
      <c r="N1" s="3"/>
      <c r="O1" s="3"/>
      <c r="P1" s="3"/>
    </row>
    <row r="2" spans="1:16" x14ac:dyDescent="0.25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5" t="s">
        <v>58</v>
      </c>
      <c r="B4" s="5" t="s">
        <v>16</v>
      </c>
      <c r="C4" s="6"/>
      <c r="D4" s="7"/>
      <c r="E4" s="5" t="s">
        <v>17</v>
      </c>
      <c r="F4" s="6"/>
      <c r="G4" s="6"/>
      <c r="H4" s="6" t="s">
        <v>18</v>
      </c>
      <c r="I4" s="6"/>
      <c r="J4" s="7"/>
      <c r="K4" s="5" t="s">
        <v>19</v>
      </c>
      <c r="L4" s="6"/>
      <c r="M4" s="7"/>
      <c r="N4" s="5" t="s">
        <v>12</v>
      </c>
      <c r="O4" s="6"/>
      <c r="P4" s="7"/>
    </row>
    <row r="5" spans="1:16" ht="63.75" x14ac:dyDescent="0.25">
      <c r="A5" s="16"/>
      <c r="B5" s="8" t="s">
        <v>41</v>
      </c>
      <c r="C5" s="8" t="s">
        <v>14</v>
      </c>
      <c r="D5" s="8" t="s">
        <v>15</v>
      </c>
      <c r="E5" s="8" t="s">
        <v>41</v>
      </c>
      <c r="F5" s="8" t="s">
        <v>14</v>
      </c>
      <c r="G5" s="8" t="s">
        <v>15</v>
      </c>
      <c r="H5" s="8" t="s">
        <v>41</v>
      </c>
      <c r="I5" s="8" t="s">
        <v>14</v>
      </c>
      <c r="J5" s="8" t="s">
        <v>15</v>
      </c>
      <c r="K5" s="8" t="s">
        <v>41</v>
      </c>
      <c r="L5" s="8" t="s">
        <v>14</v>
      </c>
      <c r="M5" s="8" t="s">
        <v>15</v>
      </c>
      <c r="N5" s="8" t="s">
        <v>41</v>
      </c>
      <c r="O5" s="8" t="s">
        <v>14</v>
      </c>
      <c r="P5" s="8" t="s">
        <v>15</v>
      </c>
    </row>
    <row r="6" spans="1:16" x14ac:dyDescent="0.25">
      <c r="A6" s="4" t="s">
        <v>0</v>
      </c>
      <c r="B6" s="9">
        <v>601.1</v>
      </c>
      <c r="C6" s="9">
        <v>765.7</v>
      </c>
      <c r="D6" s="9">
        <v>548</v>
      </c>
      <c r="E6" s="9">
        <v>826.8</v>
      </c>
      <c r="F6" s="9">
        <v>954.8</v>
      </c>
      <c r="G6" s="9">
        <v>743</v>
      </c>
      <c r="H6" s="9">
        <v>819.8</v>
      </c>
      <c r="I6" s="9">
        <v>1161.5999999999999</v>
      </c>
      <c r="J6" s="9">
        <v>776.3</v>
      </c>
      <c r="K6" s="9">
        <v>452.5</v>
      </c>
      <c r="L6" s="9">
        <v>448.7</v>
      </c>
      <c r="M6" s="4">
        <v>378.8</v>
      </c>
      <c r="N6" s="4">
        <f>B6+E6+H6+K6</f>
        <v>2700.2</v>
      </c>
      <c r="O6" s="4">
        <f>C6+F6+I6+L6</f>
        <v>3330.7999999999997</v>
      </c>
      <c r="P6" s="4">
        <f>D6+G6+J6+M6</f>
        <v>2446.1000000000004</v>
      </c>
    </row>
    <row r="7" spans="1:16" x14ac:dyDescent="0.25">
      <c r="A7" s="4" t="s">
        <v>1</v>
      </c>
      <c r="B7" s="9">
        <v>564.1</v>
      </c>
      <c r="C7" s="9">
        <v>567.70000000000005</v>
      </c>
      <c r="D7" s="9">
        <v>567.1</v>
      </c>
      <c r="E7" s="9">
        <v>742.9</v>
      </c>
      <c r="F7" s="9">
        <v>668.3</v>
      </c>
      <c r="G7" s="9">
        <v>742.6</v>
      </c>
      <c r="H7" s="9">
        <v>762.6</v>
      </c>
      <c r="I7" s="9">
        <v>497</v>
      </c>
      <c r="J7" s="9">
        <v>824.7</v>
      </c>
      <c r="K7" s="9">
        <v>445.1</v>
      </c>
      <c r="L7" s="9">
        <v>350</v>
      </c>
      <c r="M7" s="4">
        <v>367.9</v>
      </c>
      <c r="N7" s="4">
        <f t="shared" ref="N7:N17" si="0">B7+E7+H7+K7</f>
        <v>2514.6999999999998</v>
      </c>
      <c r="O7" s="4">
        <f t="shared" ref="O7:O18" si="1">C7+F7+I7+L7</f>
        <v>2083</v>
      </c>
      <c r="P7" s="4">
        <f t="shared" ref="P7:P18" si="2">D7+G7+J7+M7</f>
        <v>2502.3000000000002</v>
      </c>
    </row>
    <row r="8" spans="1:16" x14ac:dyDescent="0.25">
      <c r="A8" s="4" t="s">
        <v>2</v>
      </c>
      <c r="B8" s="9">
        <v>682.1</v>
      </c>
      <c r="C8" s="9">
        <v>605</v>
      </c>
      <c r="D8" s="9">
        <v>459</v>
      </c>
      <c r="E8" s="9">
        <v>844.7</v>
      </c>
      <c r="F8" s="9">
        <v>718.2</v>
      </c>
      <c r="G8" s="9">
        <v>388.9</v>
      </c>
      <c r="H8" s="9">
        <v>869.5</v>
      </c>
      <c r="I8" s="9">
        <v>774.3</v>
      </c>
      <c r="J8" s="9">
        <v>711.6</v>
      </c>
      <c r="K8" s="9">
        <v>504.2</v>
      </c>
      <c r="L8" s="9">
        <v>441.8</v>
      </c>
      <c r="M8" s="4">
        <v>296.3</v>
      </c>
      <c r="N8" s="4">
        <f t="shared" si="0"/>
        <v>2900.5</v>
      </c>
      <c r="O8" s="4">
        <f t="shared" si="1"/>
        <v>2539.3000000000002</v>
      </c>
      <c r="P8" s="4">
        <f t="shared" si="2"/>
        <v>1855.8</v>
      </c>
    </row>
    <row r="9" spans="1:16" x14ac:dyDescent="0.25">
      <c r="A9" s="4" t="s">
        <v>3</v>
      </c>
      <c r="B9" s="9">
        <v>586.79999999999995</v>
      </c>
      <c r="C9" s="9">
        <v>588.4</v>
      </c>
      <c r="D9" s="9">
        <v>511.3</v>
      </c>
      <c r="E9" s="9">
        <v>770.7</v>
      </c>
      <c r="F9" s="9">
        <v>731.8</v>
      </c>
      <c r="G9" s="9">
        <v>706.3</v>
      </c>
      <c r="H9" s="9">
        <v>710.3</v>
      </c>
      <c r="I9" s="9">
        <v>739.2</v>
      </c>
      <c r="J9" s="9">
        <v>754.2</v>
      </c>
      <c r="K9" s="9">
        <v>446.6</v>
      </c>
      <c r="L9" s="9">
        <v>440</v>
      </c>
      <c r="M9" s="4">
        <v>374.9</v>
      </c>
      <c r="N9" s="4">
        <f t="shared" si="0"/>
        <v>2514.4</v>
      </c>
      <c r="O9" s="4">
        <f t="shared" si="1"/>
        <v>2499.3999999999996</v>
      </c>
      <c r="P9" s="4">
        <f t="shared" si="2"/>
        <v>2346.6999999999998</v>
      </c>
    </row>
    <row r="10" spans="1:16" x14ac:dyDescent="0.25">
      <c r="A10" s="4" t="s">
        <v>4</v>
      </c>
      <c r="B10" s="9">
        <v>585.5</v>
      </c>
      <c r="C10" s="9">
        <v>504.3</v>
      </c>
      <c r="D10" s="9">
        <v>493.3</v>
      </c>
      <c r="E10" s="9">
        <v>776.3</v>
      </c>
      <c r="F10" s="9">
        <v>645.4</v>
      </c>
      <c r="G10" s="9">
        <v>672.2</v>
      </c>
      <c r="H10" s="9">
        <v>740</v>
      </c>
      <c r="I10" s="9">
        <v>676.4</v>
      </c>
      <c r="J10" s="9">
        <v>671.2</v>
      </c>
      <c r="K10" s="9">
        <v>404.3</v>
      </c>
      <c r="L10" s="9">
        <v>401</v>
      </c>
      <c r="M10" s="4">
        <v>338.3</v>
      </c>
      <c r="N10" s="4">
        <f t="shared" si="0"/>
        <v>2506.1000000000004</v>
      </c>
      <c r="O10" s="4">
        <f t="shared" si="1"/>
        <v>2227.1</v>
      </c>
      <c r="P10" s="4">
        <f t="shared" si="2"/>
        <v>2175</v>
      </c>
    </row>
    <row r="11" spans="1:16" x14ac:dyDescent="0.25">
      <c r="A11" s="4" t="s">
        <v>5</v>
      </c>
      <c r="B11" s="9">
        <v>218.9</v>
      </c>
      <c r="C11" s="9">
        <v>450.8</v>
      </c>
      <c r="D11" s="9">
        <v>497</v>
      </c>
      <c r="E11" s="9">
        <v>318.2</v>
      </c>
      <c r="F11" s="9">
        <v>526</v>
      </c>
      <c r="G11" s="9">
        <v>639.70000000000005</v>
      </c>
      <c r="H11" s="9">
        <v>267.60000000000002</v>
      </c>
      <c r="I11" s="9">
        <v>594.1</v>
      </c>
      <c r="J11" s="9">
        <v>537</v>
      </c>
      <c r="K11" s="9">
        <v>213</v>
      </c>
      <c r="L11" s="9">
        <v>364</v>
      </c>
      <c r="M11" s="4">
        <v>325.39999999999998</v>
      </c>
      <c r="N11" s="4">
        <f t="shared" si="0"/>
        <v>1017.7</v>
      </c>
      <c r="O11" s="4">
        <f t="shared" si="1"/>
        <v>1934.9</v>
      </c>
      <c r="P11" s="4">
        <f t="shared" si="2"/>
        <v>1999.1</v>
      </c>
    </row>
    <row r="12" spans="1:16" x14ac:dyDescent="0.25">
      <c r="A12" s="4" t="s">
        <v>6</v>
      </c>
      <c r="B12" s="9">
        <v>303.39999999999998</v>
      </c>
      <c r="C12" s="9">
        <v>252.1</v>
      </c>
      <c r="D12" s="9">
        <v>236.6</v>
      </c>
      <c r="E12" s="9">
        <v>289.3</v>
      </c>
      <c r="F12" s="9">
        <v>276.2</v>
      </c>
      <c r="G12" s="9">
        <v>276.2</v>
      </c>
      <c r="H12" s="9">
        <v>183.1</v>
      </c>
      <c r="I12" s="9">
        <v>261.60000000000002</v>
      </c>
      <c r="J12" s="9">
        <v>308.60000000000002</v>
      </c>
      <c r="K12" s="9">
        <v>213.5</v>
      </c>
      <c r="L12" s="9">
        <v>156.6</v>
      </c>
      <c r="M12" s="4">
        <v>132.30000000000001</v>
      </c>
      <c r="N12" s="4">
        <f t="shared" si="0"/>
        <v>989.30000000000007</v>
      </c>
      <c r="O12" s="4">
        <f t="shared" si="1"/>
        <v>946.5</v>
      </c>
      <c r="P12" s="4">
        <f t="shared" si="2"/>
        <v>953.7</v>
      </c>
    </row>
    <row r="13" spans="1:16" x14ac:dyDescent="0.25">
      <c r="A13" s="4" t="s">
        <v>7</v>
      </c>
      <c r="B13" s="9">
        <v>324.5</v>
      </c>
      <c r="C13" s="9">
        <v>6.4</v>
      </c>
      <c r="D13" s="9">
        <v>88.9</v>
      </c>
      <c r="E13" s="9">
        <v>488.5</v>
      </c>
      <c r="F13" s="9">
        <v>3.8</v>
      </c>
      <c r="G13" s="9">
        <v>101.8</v>
      </c>
      <c r="H13" s="9">
        <v>477</v>
      </c>
      <c r="I13" s="9">
        <v>18.3</v>
      </c>
      <c r="J13" s="9">
        <v>104.1</v>
      </c>
      <c r="K13" s="9">
        <v>363.2</v>
      </c>
      <c r="L13" s="9">
        <v>3</v>
      </c>
      <c r="M13" s="4">
        <v>54.7</v>
      </c>
      <c r="N13" s="4">
        <f t="shared" si="0"/>
        <v>1653.2</v>
      </c>
      <c r="O13" s="4">
        <f t="shared" si="1"/>
        <v>31.5</v>
      </c>
      <c r="P13" s="4">
        <f t="shared" si="2"/>
        <v>349.49999999999994</v>
      </c>
    </row>
    <row r="14" spans="1:16" x14ac:dyDescent="0.25">
      <c r="A14" s="4" t="s">
        <v>8</v>
      </c>
      <c r="B14" s="9">
        <v>472.3</v>
      </c>
      <c r="C14" s="9">
        <v>455.2</v>
      </c>
      <c r="D14" s="9">
        <v>212.7</v>
      </c>
      <c r="E14" s="9">
        <v>563.20000000000005</v>
      </c>
      <c r="F14" s="9">
        <v>624.79999999999995</v>
      </c>
      <c r="G14" s="9">
        <v>236.2</v>
      </c>
      <c r="H14" s="9">
        <v>659.3</v>
      </c>
      <c r="I14" s="9">
        <v>607.1</v>
      </c>
      <c r="J14" s="9">
        <v>264.3</v>
      </c>
      <c r="K14" s="9">
        <v>499.6</v>
      </c>
      <c r="L14" s="9">
        <v>306.89999999999998</v>
      </c>
      <c r="M14" s="4">
        <v>120.6</v>
      </c>
      <c r="N14" s="4">
        <f t="shared" si="0"/>
        <v>2194.4</v>
      </c>
      <c r="O14" s="4">
        <f t="shared" si="1"/>
        <v>1994</v>
      </c>
      <c r="P14" s="4">
        <f t="shared" si="2"/>
        <v>833.80000000000007</v>
      </c>
    </row>
    <row r="15" spans="1:16" x14ac:dyDescent="0.25">
      <c r="A15" s="4" t="s">
        <v>9</v>
      </c>
      <c r="B15" s="9">
        <v>556.20000000000005</v>
      </c>
      <c r="C15" s="9">
        <v>577</v>
      </c>
      <c r="D15" s="9">
        <v>450.2</v>
      </c>
      <c r="E15" s="9">
        <v>693.5</v>
      </c>
      <c r="F15" s="9">
        <v>755.9</v>
      </c>
      <c r="G15" s="9">
        <v>509.7</v>
      </c>
      <c r="H15" s="9">
        <v>777.3</v>
      </c>
      <c r="I15" s="9">
        <v>678.2</v>
      </c>
      <c r="J15" s="9">
        <v>555.5</v>
      </c>
      <c r="K15" s="9">
        <v>363.2</v>
      </c>
      <c r="L15" s="9">
        <v>420.8</v>
      </c>
      <c r="M15" s="4">
        <v>268</v>
      </c>
      <c r="N15" s="4">
        <f t="shared" si="0"/>
        <v>2390.1999999999998</v>
      </c>
      <c r="O15" s="4">
        <f t="shared" si="1"/>
        <v>2431.9</v>
      </c>
      <c r="P15" s="4">
        <f t="shared" si="2"/>
        <v>1783.4</v>
      </c>
    </row>
    <row r="16" spans="1:16" x14ac:dyDescent="0.25">
      <c r="A16" s="4" t="s">
        <v>10</v>
      </c>
      <c r="B16" s="9">
        <v>672.9</v>
      </c>
      <c r="C16" s="9">
        <v>529.29999999999995</v>
      </c>
      <c r="D16" s="9">
        <v>513.4</v>
      </c>
      <c r="E16" s="9">
        <v>586.5</v>
      </c>
      <c r="F16" s="9">
        <v>737.1</v>
      </c>
      <c r="G16" s="9">
        <v>595.4</v>
      </c>
      <c r="H16" s="9">
        <v>719.7</v>
      </c>
      <c r="I16" s="9">
        <v>675.6</v>
      </c>
      <c r="J16" s="9">
        <v>617.5</v>
      </c>
      <c r="K16" s="9">
        <v>303.10000000000002</v>
      </c>
      <c r="L16" s="9">
        <v>395.9</v>
      </c>
      <c r="M16" s="4">
        <v>331.2</v>
      </c>
      <c r="N16" s="4">
        <f t="shared" si="0"/>
        <v>2282.2000000000003</v>
      </c>
      <c r="O16" s="4">
        <f t="shared" si="1"/>
        <v>2337.9</v>
      </c>
      <c r="P16" s="4">
        <f t="shared" si="2"/>
        <v>2057.5</v>
      </c>
    </row>
    <row r="17" spans="1:16" x14ac:dyDescent="0.25">
      <c r="A17" s="4" t="s">
        <v>11</v>
      </c>
      <c r="B17" s="9">
        <v>515.20000000000005</v>
      </c>
      <c r="C17" s="9">
        <v>594.5</v>
      </c>
      <c r="D17" s="9">
        <v>526.6</v>
      </c>
      <c r="E17" s="9">
        <v>693.4</v>
      </c>
      <c r="F17" s="9">
        <v>762.1</v>
      </c>
      <c r="G17" s="9">
        <v>687.7</v>
      </c>
      <c r="H17" s="9">
        <v>791.4</v>
      </c>
      <c r="I17" s="9">
        <v>790.7</v>
      </c>
      <c r="J17" s="9">
        <v>645.9</v>
      </c>
      <c r="K17" s="9">
        <v>357.3</v>
      </c>
      <c r="L17" s="9">
        <v>459.5</v>
      </c>
      <c r="M17" s="4">
        <v>309.3</v>
      </c>
      <c r="N17" s="4">
        <f t="shared" si="0"/>
        <v>2357.3000000000002</v>
      </c>
      <c r="O17" s="4">
        <f t="shared" si="1"/>
        <v>2606.8000000000002</v>
      </c>
      <c r="P17" s="4">
        <f t="shared" si="2"/>
        <v>2169.5000000000005</v>
      </c>
    </row>
    <row r="18" spans="1:16" x14ac:dyDescent="0.25">
      <c r="A18" s="4" t="s">
        <v>25</v>
      </c>
      <c r="B18" s="17">
        <f>SUM(B6:B17)</f>
        <v>6083</v>
      </c>
      <c r="C18" s="17">
        <f>SUM(C6:C17)</f>
        <v>5896.4000000000005</v>
      </c>
      <c r="D18" s="17">
        <f t="shared" ref="D18:N18" si="3">SUM(D6:D17)</f>
        <v>5104.1000000000004</v>
      </c>
      <c r="E18" s="17">
        <f t="shared" si="3"/>
        <v>7593.9999999999991</v>
      </c>
      <c r="F18" s="17">
        <f t="shared" si="3"/>
        <v>7404.4000000000005</v>
      </c>
      <c r="G18" s="17">
        <f t="shared" si="3"/>
        <v>6299.6999999999989</v>
      </c>
      <c r="H18" s="17">
        <f t="shared" si="3"/>
        <v>7777.6</v>
      </c>
      <c r="I18" s="17">
        <f t="shared" si="3"/>
        <v>7474.1</v>
      </c>
      <c r="J18" s="17">
        <f t="shared" si="3"/>
        <v>6770.9000000000005</v>
      </c>
      <c r="K18" s="17">
        <f t="shared" si="3"/>
        <v>4565.6000000000004</v>
      </c>
      <c r="L18" s="17">
        <f t="shared" si="3"/>
        <v>4188.2000000000007</v>
      </c>
      <c r="M18" s="18">
        <f t="shared" si="3"/>
        <v>3297.7</v>
      </c>
      <c r="N18" s="18">
        <f t="shared" si="3"/>
        <v>26020.2</v>
      </c>
      <c r="O18" s="18">
        <f t="shared" si="1"/>
        <v>24963.100000000002</v>
      </c>
      <c r="P18" s="18">
        <f t="shared" si="2"/>
        <v>21472.400000000001</v>
      </c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10" t="s">
        <v>31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 t="s">
        <v>33</v>
      </c>
      <c r="N21" s="3"/>
      <c r="O21" s="3"/>
      <c r="P21" s="3"/>
    </row>
    <row r="22" spans="1:16" x14ac:dyDescent="0.25">
      <c r="A22" s="1" t="s">
        <v>47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15" t="s">
        <v>58</v>
      </c>
      <c r="B24" s="4"/>
      <c r="C24" s="11" t="s">
        <v>16</v>
      </c>
      <c r="D24" s="11"/>
      <c r="E24" s="12"/>
      <c r="F24" s="11" t="s">
        <v>17</v>
      </c>
      <c r="G24" s="11"/>
      <c r="H24" s="12"/>
      <c r="I24" s="11" t="s">
        <v>18</v>
      </c>
      <c r="J24" s="11"/>
      <c r="K24" s="12"/>
      <c r="L24" s="11" t="s">
        <v>19</v>
      </c>
      <c r="M24" s="11"/>
      <c r="N24" s="12"/>
      <c r="O24" s="11" t="s">
        <v>12</v>
      </c>
      <c r="P24" s="11"/>
    </row>
    <row r="25" spans="1:16" ht="51" x14ac:dyDescent="0.25">
      <c r="A25" s="16"/>
      <c r="B25" s="4"/>
      <c r="C25" s="8" t="s">
        <v>13</v>
      </c>
      <c r="D25" s="8" t="s">
        <v>20</v>
      </c>
      <c r="E25" s="8"/>
      <c r="F25" s="8" t="s">
        <v>13</v>
      </c>
      <c r="G25" s="8" t="s">
        <v>20</v>
      </c>
      <c r="H25" s="8"/>
      <c r="I25" s="8" t="s">
        <v>13</v>
      </c>
      <c r="J25" s="8" t="s">
        <v>20</v>
      </c>
      <c r="K25" s="8"/>
      <c r="L25" s="8" t="s">
        <v>13</v>
      </c>
      <c r="M25" s="8" t="s">
        <v>20</v>
      </c>
      <c r="N25" s="8"/>
      <c r="O25" s="8" t="s">
        <v>13</v>
      </c>
      <c r="P25" s="8" t="s">
        <v>20</v>
      </c>
    </row>
    <row r="26" spans="1:16" x14ac:dyDescent="0.25">
      <c r="A26" s="4"/>
      <c r="B26" s="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25">
      <c r="A27" s="13" t="s">
        <v>21</v>
      </c>
      <c r="B27" s="13"/>
      <c r="C27" s="13">
        <v>88.99</v>
      </c>
      <c r="D27" s="13" t="s">
        <v>22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5">
      <c r="A28" s="4" t="s">
        <v>0</v>
      </c>
      <c r="B28" s="4"/>
      <c r="C28" s="4">
        <f>C27*B6</f>
        <v>53491.888999999996</v>
      </c>
      <c r="D28" s="4">
        <v>48094.71</v>
      </c>
      <c r="E28" s="4"/>
      <c r="F28" s="4">
        <f>C27*E6</f>
        <v>73576.931999999986</v>
      </c>
      <c r="G28" s="4">
        <v>67223.47</v>
      </c>
      <c r="H28" s="4"/>
      <c r="I28" s="4">
        <f>C27*H6</f>
        <v>72954.001999999993</v>
      </c>
      <c r="J28" s="4">
        <v>61224.18</v>
      </c>
      <c r="K28" s="4"/>
      <c r="L28" s="4">
        <f>C27*K6</f>
        <v>40267.974999999999</v>
      </c>
      <c r="M28" s="4">
        <v>31448.46</v>
      </c>
      <c r="N28" s="4"/>
      <c r="O28" s="4">
        <f t="shared" ref="O28:P33" si="4">C28+F28+I28+L28</f>
        <v>240290.79799999998</v>
      </c>
      <c r="P28" s="4">
        <f t="shared" si="4"/>
        <v>207990.81999999998</v>
      </c>
    </row>
    <row r="29" spans="1:16" x14ac:dyDescent="0.25">
      <c r="A29" s="4" t="s">
        <v>1</v>
      </c>
      <c r="B29" s="4"/>
      <c r="C29" s="4">
        <f>C27*B7</f>
        <v>50199.258999999998</v>
      </c>
      <c r="D29" s="4">
        <v>35065.82</v>
      </c>
      <c r="E29" s="4"/>
      <c r="F29" s="4">
        <f>C27*E7</f>
        <v>66110.670999999988</v>
      </c>
      <c r="G29" s="4">
        <v>59989.07</v>
      </c>
      <c r="H29" s="4"/>
      <c r="I29" s="4">
        <f>C27*H7</f>
        <v>67863.774000000005</v>
      </c>
      <c r="J29" s="4">
        <v>70660.320000000007</v>
      </c>
      <c r="K29" s="4"/>
      <c r="L29" s="4">
        <f>C27*K7</f>
        <v>39609.449000000001</v>
      </c>
      <c r="M29" s="4">
        <v>35552.480000000003</v>
      </c>
      <c r="N29" s="4"/>
      <c r="O29" s="4">
        <f t="shared" si="4"/>
        <v>223783.15299999999</v>
      </c>
      <c r="P29" s="4">
        <f t="shared" si="4"/>
        <v>201267.69000000003</v>
      </c>
    </row>
    <row r="30" spans="1:16" x14ac:dyDescent="0.25">
      <c r="A30" s="4" t="s">
        <v>2</v>
      </c>
      <c r="B30" s="4"/>
      <c r="C30" s="4">
        <f>C27*B8</f>
        <v>60700.078999999998</v>
      </c>
      <c r="D30" s="4">
        <v>56025.49</v>
      </c>
      <c r="E30" s="4"/>
      <c r="F30" s="4">
        <f>C27*E8</f>
        <v>75169.853000000003</v>
      </c>
      <c r="G30" s="4">
        <v>12849.7</v>
      </c>
      <c r="H30" s="4"/>
      <c r="I30" s="4">
        <f>C27*H8</f>
        <v>77376.804999999993</v>
      </c>
      <c r="J30" s="4">
        <v>63400.3</v>
      </c>
      <c r="K30" s="4"/>
      <c r="L30" s="4">
        <f>C27*K8</f>
        <v>44868.757999999994</v>
      </c>
      <c r="M30" s="4">
        <v>39068.959999999999</v>
      </c>
      <c r="N30" s="4"/>
      <c r="O30" s="4">
        <f t="shared" si="4"/>
        <v>258115.495</v>
      </c>
      <c r="P30" s="4">
        <f t="shared" si="4"/>
        <v>171344.44999999998</v>
      </c>
    </row>
    <row r="31" spans="1:16" x14ac:dyDescent="0.25">
      <c r="A31" s="4" t="s">
        <v>3</v>
      </c>
      <c r="B31" s="4"/>
      <c r="C31" s="4">
        <f>C27*B9</f>
        <v>52219.331999999995</v>
      </c>
      <c r="D31" s="4">
        <v>80449.570000000007</v>
      </c>
      <c r="E31" s="4"/>
      <c r="F31" s="4">
        <f>C27*E9</f>
        <v>68584.592999999993</v>
      </c>
      <c r="G31" s="4">
        <v>69170.45</v>
      </c>
      <c r="H31" s="4"/>
      <c r="I31" s="4">
        <f>C27*H9</f>
        <v>63209.596999999994</v>
      </c>
      <c r="J31" s="4">
        <v>69310.14</v>
      </c>
      <c r="K31" s="4"/>
      <c r="L31" s="4">
        <f>C27*K9</f>
        <v>39742.934000000001</v>
      </c>
      <c r="M31" s="4">
        <v>38025.72</v>
      </c>
      <c r="N31" s="4"/>
      <c r="O31" s="4">
        <f t="shared" si="4"/>
        <v>223756.45600000001</v>
      </c>
      <c r="P31" s="4">
        <f t="shared" si="4"/>
        <v>256955.88000000003</v>
      </c>
    </row>
    <row r="32" spans="1:16" x14ac:dyDescent="0.25">
      <c r="A32" s="4" t="s">
        <v>4</v>
      </c>
      <c r="B32" s="4"/>
      <c r="C32" s="4">
        <f>C27*B10</f>
        <v>52103.644999999997</v>
      </c>
      <c r="D32" s="4">
        <v>42264.23</v>
      </c>
      <c r="E32" s="4"/>
      <c r="F32" s="4">
        <f>C27*E10</f>
        <v>69082.936999999991</v>
      </c>
      <c r="G32" s="4">
        <v>60676.85</v>
      </c>
      <c r="H32" s="4"/>
      <c r="I32" s="4">
        <f>C27*H10</f>
        <v>65852.599999999991</v>
      </c>
      <c r="J32" s="4">
        <v>66928.800000000003</v>
      </c>
      <c r="K32" s="4"/>
      <c r="L32" s="4">
        <f>C27*K10</f>
        <v>35978.656999999999</v>
      </c>
      <c r="M32" s="4">
        <v>23294.37</v>
      </c>
      <c r="N32" s="4"/>
      <c r="O32" s="4">
        <f t="shared" si="4"/>
        <v>223017.83899999998</v>
      </c>
      <c r="P32" s="4">
        <f t="shared" si="4"/>
        <v>193164.25</v>
      </c>
    </row>
    <row r="33" spans="1:16" x14ac:dyDescent="0.25">
      <c r="A33" s="4" t="s">
        <v>5</v>
      </c>
      <c r="B33" s="4"/>
      <c r="C33" s="4">
        <f>C27*B11</f>
        <v>19479.911</v>
      </c>
      <c r="D33" s="4">
        <v>26992.89</v>
      </c>
      <c r="E33" s="4"/>
      <c r="F33" s="4">
        <f>C27*E11</f>
        <v>28316.617999999999</v>
      </c>
      <c r="G33" s="4">
        <v>50350.97</v>
      </c>
      <c r="H33" s="4"/>
      <c r="I33" s="4">
        <f>C27*H11</f>
        <v>23813.724000000002</v>
      </c>
      <c r="J33" s="4">
        <v>41012.93</v>
      </c>
      <c r="K33" s="4"/>
      <c r="L33" s="4">
        <f>C27*K11</f>
        <v>18954.87</v>
      </c>
      <c r="M33" s="4">
        <v>16727.64</v>
      </c>
      <c r="N33" s="4"/>
      <c r="O33" s="4">
        <f t="shared" si="4"/>
        <v>90565.122999999992</v>
      </c>
      <c r="P33" s="4">
        <f t="shared" si="4"/>
        <v>135084.43</v>
      </c>
    </row>
    <row r="34" spans="1:16" x14ac:dyDescent="0.25">
      <c r="A34" s="13" t="s">
        <v>21</v>
      </c>
      <c r="B34" s="13"/>
      <c r="C34" s="13">
        <v>94.72</v>
      </c>
      <c r="D34" s="13" t="s">
        <v>22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25">
      <c r="A35" s="4" t="s">
        <v>6</v>
      </c>
      <c r="B35" s="4"/>
      <c r="C35" s="4">
        <f>C34*B12</f>
        <v>28738.047999999999</v>
      </c>
      <c r="D35" s="4">
        <v>37142.800000000003</v>
      </c>
      <c r="E35" s="4"/>
      <c r="F35" s="4">
        <f>C34*E12</f>
        <v>27402.495999999999</v>
      </c>
      <c r="G35" s="4">
        <v>40970.33</v>
      </c>
      <c r="H35" s="4"/>
      <c r="I35" s="4">
        <f>C34*H12</f>
        <v>17343.232</v>
      </c>
      <c r="J35" s="4">
        <v>45515.3</v>
      </c>
      <c r="K35" s="4"/>
      <c r="L35" s="4">
        <f>C34*K12</f>
        <v>20222.72</v>
      </c>
      <c r="M35" s="4">
        <v>20315.259999999998</v>
      </c>
      <c r="N35" s="4"/>
      <c r="O35" s="4">
        <f t="shared" ref="O35:P40" si="5">C35+F35+I35+L35</f>
        <v>93706.495999999999</v>
      </c>
      <c r="P35" s="4">
        <f t="shared" si="5"/>
        <v>143943.69</v>
      </c>
    </row>
    <row r="36" spans="1:16" x14ac:dyDescent="0.25">
      <c r="A36" s="4" t="s">
        <v>7</v>
      </c>
      <c r="B36" s="4"/>
      <c r="C36" s="4">
        <f>C34*B13</f>
        <v>30736.639999999999</v>
      </c>
      <c r="D36" s="4">
        <v>29026.51</v>
      </c>
      <c r="E36" s="4"/>
      <c r="F36" s="4">
        <f>C34*E13</f>
        <v>46270.720000000001</v>
      </c>
      <c r="G36" s="4">
        <v>45481.47</v>
      </c>
      <c r="H36" s="4"/>
      <c r="I36" s="4">
        <f>C34*H13</f>
        <v>45181.440000000002</v>
      </c>
      <c r="J36" s="4">
        <v>49400.81</v>
      </c>
      <c r="K36" s="4"/>
      <c r="L36" s="4">
        <f>C34*K13</f>
        <v>34402.303999999996</v>
      </c>
      <c r="M36" s="4">
        <v>25405.52</v>
      </c>
      <c r="N36" s="4"/>
      <c r="O36" s="4">
        <f t="shared" si="5"/>
        <v>156591.10399999999</v>
      </c>
      <c r="P36" s="4">
        <f t="shared" si="5"/>
        <v>149314.31</v>
      </c>
    </row>
    <row r="37" spans="1:16" x14ac:dyDescent="0.25">
      <c r="A37" s="4" t="s">
        <v>8</v>
      </c>
      <c r="B37" s="4"/>
      <c r="C37" s="4">
        <f>C34*B14</f>
        <v>44736.256000000001</v>
      </c>
      <c r="D37" s="4">
        <v>29387.33</v>
      </c>
      <c r="E37" s="4"/>
      <c r="F37" s="4">
        <f>C34*E14</f>
        <v>53346.304000000004</v>
      </c>
      <c r="G37" s="4">
        <v>66288.53</v>
      </c>
      <c r="H37" s="4"/>
      <c r="I37" s="4">
        <f>C34*H14</f>
        <v>62448.895999999993</v>
      </c>
      <c r="J37" s="4">
        <v>56052.58</v>
      </c>
      <c r="K37" s="4"/>
      <c r="L37" s="4">
        <f>C34*K14</f>
        <v>47322.112000000001</v>
      </c>
      <c r="M37" s="4">
        <v>13647.8</v>
      </c>
      <c r="N37" s="4"/>
      <c r="O37" s="4">
        <f t="shared" si="5"/>
        <v>207853.568</v>
      </c>
      <c r="P37" s="4">
        <f t="shared" si="5"/>
        <v>165376.24</v>
      </c>
    </row>
    <row r="38" spans="1:16" x14ac:dyDescent="0.25">
      <c r="A38" s="4" t="s">
        <v>9</v>
      </c>
      <c r="B38" s="4"/>
      <c r="C38" s="4">
        <f>C34*B15</f>
        <v>52683.264000000003</v>
      </c>
      <c r="D38" s="4">
        <v>37779.379999999997</v>
      </c>
      <c r="E38" s="4"/>
      <c r="F38" s="4">
        <f>C34*E15</f>
        <v>65688.319999999992</v>
      </c>
      <c r="G38" s="4">
        <v>59478.66</v>
      </c>
      <c r="H38" s="4"/>
      <c r="I38" s="4">
        <f>C34*H15</f>
        <v>73625.856</v>
      </c>
      <c r="J38" s="4">
        <v>60172.04</v>
      </c>
      <c r="K38" s="4"/>
      <c r="L38" s="4">
        <f>C34*K15</f>
        <v>34402.303999999996</v>
      </c>
      <c r="M38" s="4">
        <v>15707.81</v>
      </c>
      <c r="N38" s="4"/>
      <c r="O38" s="4">
        <f t="shared" si="5"/>
        <v>226399.74400000001</v>
      </c>
      <c r="P38" s="4">
        <f t="shared" si="5"/>
        <v>173137.89</v>
      </c>
    </row>
    <row r="39" spans="1:16" x14ac:dyDescent="0.25">
      <c r="A39" s="4" t="s">
        <v>10</v>
      </c>
      <c r="B39" s="4"/>
      <c r="C39" s="4">
        <f>C34*B16</f>
        <v>63737.087999999996</v>
      </c>
      <c r="D39" s="4">
        <v>42497.15</v>
      </c>
      <c r="E39" s="4"/>
      <c r="F39" s="4">
        <f>C34*E16</f>
        <v>55553.279999999999</v>
      </c>
      <c r="G39" s="4">
        <v>73122.679999999993</v>
      </c>
      <c r="H39" s="4"/>
      <c r="I39" s="4">
        <f>C34*H16</f>
        <v>68169.983999999997</v>
      </c>
      <c r="J39" s="4">
        <v>78599.88</v>
      </c>
      <c r="K39" s="4"/>
      <c r="L39" s="4">
        <f>C34*K16</f>
        <v>28709.632000000001</v>
      </c>
      <c r="M39" s="4">
        <v>38794.959999999999</v>
      </c>
      <c r="N39" s="4"/>
      <c r="O39" s="4">
        <f t="shared" si="5"/>
        <v>216169.984</v>
      </c>
      <c r="P39" s="4">
        <f t="shared" si="5"/>
        <v>233014.66999999998</v>
      </c>
    </row>
    <row r="40" spans="1:16" x14ac:dyDescent="0.25">
      <c r="A40" s="4" t="s">
        <v>11</v>
      </c>
      <c r="B40" s="4"/>
      <c r="C40" s="4">
        <f>C34*B17</f>
        <v>48799.744000000006</v>
      </c>
      <c r="D40" s="4">
        <v>56330.64</v>
      </c>
      <c r="E40" s="4"/>
      <c r="F40" s="4">
        <f>C34*E17</f>
        <v>65678.847999999998</v>
      </c>
      <c r="G40" s="4">
        <v>74598.820000000007</v>
      </c>
      <c r="H40" s="4"/>
      <c r="I40" s="4">
        <f>C34*H17</f>
        <v>74961.407999999996</v>
      </c>
      <c r="J40" s="4">
        <v>76735.56</v>
      </c>
      <c r="K40" s="4"/>
      <c r="L40" s="4">
        <f>C34*K17</f>
        <v>33843.455999999998</v>
      </c>
      <c r="M40" s="4">
        <v>27528.85</v>
      </c>
      <c r="N40" s="4"/>
      <c r="O40" s="4">
        <f t="shared" si="5"/>
        <v>223283.45600000001</v>
      </c>
      <c r="P40" s="4">
        <f t="shared" si="5"/>
        <v>235193.87000000002</v>
      </c>
    </row>
    <row r="41" spans="1:16" x14ac:dyDescent="0.25">
      <c r="A41" s="4" t="s">
        <v>53</v>
      </c>
      <c r="B41" s="4"/>
      <c r="C41" s="4">
        <f>C28+C29+C30+C31+C32+C33+C35+C36+C37+C38+C39+C40</f>
        <v>557625.15500000003</v>
      </c>
      <c r="D41" s="4">
        <f>D28+D29+D30+D31+D32+D33+D35+D36+D37+D38+D39+D40</f>
        <v>521056.52000000008</v>
      </c>
      <c r="E41" s="4"/>
      <c r="F41" s="4">
        <f t="shared" ref="F41:O41" si="6">F28+F29+F30+F31+F32+F33+F35+F36+F37+F38+F39+F40</f>
        <v>694781.57199999993</v>
      </c>
      <c r="G41" s="4">
        <f t="shared" si="6"/>
        <v>680201.00000000023</v>
      </c>
      <c r="H41" s="4"/>
      <c r="I41" s="4">
        <f t="shared" si="6"/>
        <v>712801.31799999997</v>
      </c>
      <c r="J41" s="4">
        <f t="shared" si="6"/>
        <v>739012.84000000008</v>
      </c>
      <c r="K41" s="4"/>
      <c r="L41" s="4">
        <f t="shared" si="6"/>
        <v>418325.17100000003</v>
      </c>
      <c r="M41" s="4">
        <f t="shared" si="6"/>
        <v>325517.82999999996</v>
      </c>
      <c r="N41" s="4"/>
      <c r="O41" s="4">
        <f t="shared" si="6"/>
        <v>2383533.216</v>
      </c>
      <c r="P41" s="4">
        <f>D41+G41+J41+M41</f>
        <v>2265788.1900000004</v>
      </c>
    </row>
    <row r="42" spans="1:16" x14ac:dyDescent="0.25">
      <c r="A42" s="9" t="s">
        <v>54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9" t="s">
        <v>55</v>
      </c>
      <c r="B43" s="4"/>
      <c r="C43" s="4"/>
      <c r="D43" s="4">
        <v>2300.37</v>
      </c>
      <c r="E43" s="4"/>
      <c r="F43" s="4"/>
      <c r="G43" s="4">
        <v>2868.88</v>
      </c>
      <c r="H43" s="4"/>
      <c r="I43" s="4"/>
      <c r="J43" s="4">
        <v>3232.1</v>
      </c>
      <c r="K43" s="4"/>
      <c r="L43" s="4"/>
      <c r="M43" s="4">
        <v>2052.96</v>
      </c>
      <c r="N43" s="4"/>
      <c r="O43" s="4"/>
      <c r="P43" s="4">
        <f>SUM(B43:O43)</f>
        <v>10454.310000000001</v>
      </c>
    </row>
    <row r="44" spans="1:16" x14ac:dyDescent="0.25">
      <c r="A44" s="9" t="s">
        <v>56</v>
      </c>
      <c r="B44" s="4"/>
      <c r="C44" s="4"/>
      <c r="D44" s="4">
        <v>1316</v>
      </c>
      <c r="E44" s="4"/>
      <c r="F44" s="4"/>
      <c r="G44" s="4">
        <v>3421.6</v>
      </c>
      <c r="H44" s="4"/>
      <c r="I44" s="4"/>
      <c r="J44" s="4">
        <v>0</v>
      </c>
      <c r="K44" s="4"/>
      <c r="L44" s="4"/>
      <c r="M44" s="4">
        <v>0</v>
      </c>
      <c r="N44" s="4"/>
      <c r="O44" s="4"/>
      <c r="P44" s="4">
        <f t="shared" ref="P44:P47" si="7">SUM(B44:O44)</f>
        <v>4737.6000000000004</v>
      </c>
    </row>
    <row r="45" spans="1:16" x14ac:dyDescent="0.25">
      <c r="A45" s="9" t="s">
        <v>59</v>
      </c>
      <c r="B45" s="4"/>
      <c r="C45" s="4"/>
      <c r="D45" s="4">
        <f>D41+D43+D44-C41</f>
        <v>-32952.264999999898</v>
      </c>
      <c r="E45" s="4"/>
      <c r="F45" s="4"/>
      <c r="G45" s="4">
        <f>G41+G43+G44-F41</f>
        <v>-8290.0919999997132</v>
      </c>
      <c r="H45" s="4"/>
      <c r="I45" s="4"/>
      <c r="J45" s="4">
        <f>J41+J43+J44-I41</f>
        <v>29443.62200000009</v>
      </c>
      <c r="K45" s="4"/>
      <c r="L45" s="4"/>
      <c r="M45" s="4">
        <f>M41+M43+M44-L41</f>
        <v>-90754.381000000052</v>
      </c>
      <c r="N45" s="4"/>
      <c r="O45" s="4"/>
      <c r="P45" s="4">
        <f t="shared" si="7"/>
        <v>-102553.11599999957</v>
      </c>
    </row>
    <row r="46" spans="1:16" x14ac:dyDescent="0.25">
      <c r="A46" s="9" t="s">
        <v>61</v>
      </c>
      <c r="B46" s="4"/>
      <c r="C46" s="4"/>
      <c r="D46" s="4">
        <f>-D45</f>
        <v>32952.264999999898</v>
      </c>
      <c r="E46" s="4"/>
      <c r="F46" s="4"/>
      <c r="G46" s="4">
        <f>-G45</f>
        <v>8290.0919999997132</v>
      </c>
      <c r="H46" s="4"/>
      <c r="I46" s="4"/>
      <c r="J46" s="4">
        <v>0</v>
      </c>
      <c r="K46" s="4"/>
      <c r="L46" s="4"/>
      <c r="M46" s="4">
        <f>-M45</f>
        <v>90754.381000000052</v>
      </c>
      <c r="N46" s="4"/>
      <c r="O46" s="4"/>
      <c r="P46" s="4">
        <f t="shared" si="7"/>
        <v>131996.73799999966</v>
      </c>
    </row>
    <row r="47" spans="1:16" x14ac:dyDescent="0.25">
      <c r="A47" s="9" t="s">
        <v>60</v>
      </c>
      <c r="B47" s="4"/>
      <c r="C47" s="4"/>
      <c r="D47" s="4">
        <f t="shared" ref="D47:J47" si="8">D41+D43+D44-D45-C41</f>
        <v>0</v>
      </c>
      <c r="E47" s="4"/>
      <c r="F47" s="4"/>
      <c r="G47" s="4">
        <f t="shared" si="8"/>
        <v>0</v>
      </c>
      <c r="H47" s="4"/>
      <c r="I47" s="4"/>
      <c r="J47" s="4">
        <f>J41+J43+J44-J45-I41</f>
        <v>0</v>
      </c>
      <c r="K47" s="4"/>
      <c r="L47" s="4"/>
      <c r="M47" s="4">
        <f t="shared" ref="M47:P47" si="9">M41+M43+M44-M45-L41</f>
        <v>0</v>
      </c>
      <c r="N47" s="4"/>
      <c r="O47" s="4"/>
      <c r="P47" s="4">
        <f t="shared" si="7"/>
        <v>0</v>
      </c>
    </row>
    <row r="49" spans="1:1" x14ac:dyDescent="0.25">
      <c r="A49" s="10" t="s">
        <v>31</v>
      </c>
    </row>
  </sheetData>
  <mergeCells count="16">
    <mergeCell ref="M1:P1"/>
    <mergeCell ref="A2:P2"/>
    <mergeCell ref="B4:D4"/>
    <mergeCell ref="E4:G4"/>
    <mergeCell ref="H4:J4"/>
    <mergeCell ref="K4:M4"/>
    <mergeCell ref="N4:P4"/>
    <mergeCell ref="A4:A5"/>
    <mergeCell ref="M21:P21"/>
    <mergeCell ref="A22:P22"/>
    <mergeCell ref="C24:D24"/>
    <mergeCell ref="F24:G24"/>
    <mergeCell ref="I24:J24"/>
    <mergeCell ref="L24:M24"/>
    <mergeCell ref="O24:P24"/>
    <mergeCell ref="A24:A25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view="pageBreakPreview" topLeftCell="A10" zoomScaleNormal="100" zoomScaleSheetLayoutView="100" workbookViewId="0">
      <selection activeCell="A45" sqref="A45"/>
    </sheetView>
  </sheetViews>
  <sheetFormatPr defaultRowHeight="15" x14ac:dyDescent="0.25"/>
  <cols>
    <col min="1" max="1" width="27.28515625" customWidth="1"/>
    <col min="2" max="2" width="8.42578125" customWidth="1"/>
    <col min="3" max="5" width="9.140625" customWidth="1"/>
    <col min="6" max="7" width="9.28515625" bestFit="1" customWidth="1"/>
    <col min="8" max="8" width="9.28515625" customWidth="1"/>
    <col min="9" max="10" width="9.28515625" bestFit="1" customWidth="1"/>
    <col min="11" max="11" width="9.28515625" customWidth="1"/>
    <col min="12" max="13" width="9.28515625" bestFit="1" customWidth="1"/>
    <col min="14" max="14" width="9.28515625" customWidth="1"/>
    <col min="15" max="15" width="9.85546875" bestFit="1" customWidth="1"/>
    <col min="16" max="16" width="9.28515625" bestFit="1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34</v>
      </c>
      <c r="N1" s="3"/>
      <c r="O1" s="3"/>
      <c r="P1" s="3"/>
    </row>
    <row r="2" spans="1:16" x14ac:dyDescent="0.2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5" t="s">
        <v>58</v>
      </c>
      <c r="B4" s="5" t="s">
        <v>16</v>
      </c>
      <c r="C4" s="6"/>
      <c r="D4" s="7"/>
      <c r="E4" s="5" t="s">
        <v>17</v>
      </c>
      <c r="F4" s="6"/>
      <c r="G4" s="7"/>
      <c r="H4" s="5" t="s">
        <v>18</v>
      </c>
      <c r="I4" s="6"/>
      <c r="J4" s="7"/>
      <c r="K4" s="5" t="s">
        <v>19</v>
      </c>
      <c r="L4" s="6"/>
      <c r="M4" s="7"/>
      <c r="N4" s="5" t="s">
        <v>12</v>
      </c>
      <c r="O4" s="6"/>
      <c r="P4" s="7"/>
    </row>
    <row r="5" spans="1:16" ht="86.25" customHeight="1" x14ac:dyDescent="0.25">
      <c r="A5" s="16"/>
      <c r="B5" s="8" t="s">
        <v>42</v>
      </c>
      <c r="C5" s="8" t="s">
        <v>23</v>
      </c>
      <c r="D5" s="8" t="s">
        <v>24</v>
      </c>
      <c r="E5" s="8" t="s">
        <v>42</v>
      </c>
      <c r="F5" s="8" t="s">
        <v>23</v>
      </c>
      <c r="G5" s="8" t="s">
        <v>24</v>
      </c>
      <c r="H5" s="8" t="s">
        <v>42</v>
      </c>
      <c r="I5" s="8" t="s">
        <v>23</v>
      </c>
      <c r="J5" s="8" t="s">
        <v>24</v>
      </c>
      <c r="K5" s="8" t="s">
        <v>42</v>
      </c>
      <c r="L5" s="8" t="s">
        <v>23</v>
      </c>
      <c r="M5" s="8" t="s">
        <v>24</v>
      </c>
      <c r="N5" s="8" t="s">
        <v>42</v>
      </c>
      <c r="O5" s="8" t="s">
        <v>23</v>
      </c>
      <c r="P5" s="8" t="s">
        <v>24</v>
      </c>
    </row>
    <row r="6" spans="1:16" x14ac:dyDescent="0.25">
      <c r="A6" s="4" t="s">
        <v>0</v>
      </c>
      <c r="B6" s="9">
        <v>151.30000000000001</v>
      </c>
      <c r="C6" s="9">
        <v>179.01</v>
      </c>
      <c r="D6" s="9">
        <v>177.5</v>
      </c>
      <c r="E6" s="9">
        <v>176.2</v>
      </c>
      <c r="F6" s="9">
        <v>230.66</v>
      </c>
      <c r="G6" s="9">
        <v>213.5</v>
      </c>
      <c r="H6" s="9">
        <v>183.4</v>
      </c>
      <c r="I6" s="9">
        <v>229.87</v>
      </c>
      <c r="J6" s="9">
        <v>206.6</v>
      </c>
      <c r="K6" s="9">
        <v>96.1</v>
      </c>
      <c r="L6" s="4">
        <v>113.7</v>
      </c>
      <c r="M6" s="4">
        <v>112.2</v>
      </c>
      <c r="N6" s="4">
        <f>B6+E6+H6+K6</f>
        <v>607</v>
      </c>
      <c r="O6" s="4">
        <f>C6+F6+I6+L6</f>
        <v>753.24</v>
      </c>
      <c r="P6" s="4">
        <f>D6+G6+J6+M6</f>
        <v>709.80000000000007</v>
      </c>
    </row>
    <row r="7" spans="1:16" x14ac:dyDescent="0.25">
      <c r="A7" s="4" t="s">
        <v>1</v>
      </c>
      <c r="B7" s="9">
        <v>146.5</v>
      </c>
      <c r="C7" s="9">
        <v>177.1</v>
      </c>
      <c r="D7" s="9">
        <v>138.4</v>
      </c>
      <c r="E7" s="9">
        <v>169.6</v>
      </c>
      <c r="F7" s="9">
        <v>217.8</v>
      </c>
      <c r="G7" s="9">
        <v>165.7</v>
      </c>
      <c r="H7" s="9">
        <v>178</v>
      </c>
      <c r="I7" s="9">
        <v>218.1</v>
      </c>
      <c r="J7" s="9">
        <v>162.19999999999999</v>
      </c>
      <c r="K7" s="9">
        <v>90.5</v>
      </c>
      <c r="L7" s="4">
        <v>108.5</v>
      </c>
      <c r="M7" s="4">
        <v>85.8</v>
      </c>
      <c r="N7" s="4">
        <f t="shared" ref="N7:N17" si="0">B7+E7+H7+K7</f>
        <v>584.6</v>
      </c>
      <c r="O7" s="4">
        <f t="shared" ref="O7:O18" si="1">C7+F7+I7+L7</f>
        <v>721.5</v>
      </c>
      <c r="P7" s="4">
        <f t="shared" ref="P7:P18" si="2">D7+G7+J7+M7</f>
        <v>552.1</v>
      </c>
    </row>
    <row r="8" spans="1:16" x14ac:dyDescent="0.25">
      <c r="A8" s="4" t="s">
        <v>2</v>
      </c>
      <c r="B8" s="9">
        <v>129.69999999999999</v>
      </c>
      <c r="C8" s="9">
        <v>108.4</v>
      </c>
      <c r="D8" s="9">
        <v>150.19999999999999</v>
      </c>
      <c r="E8" s="9">
        <v>141.6</v>
      </c>
      <c r="F8" s="9">
        <v>140.19999999999999</v>
      </c>
      <c r="G8" s="9">
        <v>191.4</v>
      </c>
      <c r="H8" s="9">
        <v>151.5</v>
      </c>
      <c r="I8" s="9">
        <v>139.1</v>
      </c>
      <c r="J8" s="9">
        <v>185.5</v>
      </c>
      <c r="K8" s="9">
        <v>74.3</v>
      </c>
      <c r="L8" s="4">
        <v>68.099999999999994</v>
      </c>
      <c r="M8" s="4">
        <v>99.1</v>
      </c>
      <c r="N8" s="4">
        <f t="shared" si="0"/>
        <v>497.09999999999997</v>
      </c>
      <c r="O8" s="4">
        <f t="shared" si="1"/>
        <v>455.79999999999995</v>
      </c>
      <c r="P8" s="4">
        <f t="shared" si="2"/>
        <v>626.20000000000005</v>
      </c>
    </row>
    <row r="9" spans="1:16" x14ac:dyDescent="0.25">
      <c r="A9" s="4" t="s">
        <v>3</v>
      </c>
      <c r="B9" s="9">
        <v>97.4</v>
      </c>
      <c r="C9" s="9">
        <v>101</v>
      </c>
      <c r="D9" s="9">
        <v>120.6</v>
      </c>
      <c r="E9" s="9">
        <v>115.1</v>
      </c>
      <c r="F9" s="9">
        <v>116.4</v>
      </c>
      <c r="G9" s="9">
        <v>145.1</v>
      </c>
      <c r="H9" s="9">
        <v>120.5</v>
      </c>
      <c r="I9" s="9">
        <v>121.1</v>
      </c>
      <c r="J9" s="9">
        <v>142</v>
      </c>
      <c r="K9" s="9">
        <v>57.9</v>
      </c>
      <c r="L9" s="4">
        <v>57</v>
      </c>
      <c r="M9" s="4">
        <v>73.400000000000006</v>
      </c>
      <c r="N9" s="4">
        <f t="shared" si="0"/>
        <v>390.9</v>
      </c>
      <c r="O9" s="4">
        <f t="shared" si="1"/>
        <v>395.5</v>
      </c>
      <c r="P9" s="4">
        <f t="shared" si="2"/>
        <v>481.1</v>
      </c>
    </row>
    <row r="10" spans="1:16" x14ac:dyDescent="0.25">
      <c r="A10" s="4" t="s">
        <v>4</v>
      </c>
      <c r="B10" s="9">
        <v>22</v>
      </c>
      <c r="C10" s="9">
        <v>17</v>
      </c>
      <c r="D10" s="9">
        <v>30.8</v>
      </c>
      <c r="E10" s="9">
        <v>22.6</v>
      </c>
      <c r="F10" s="9">
        <v>18.899999999999999</v>
      </c>
      <c r="G10" s="9">
        <v>35.9</v>
      </c>
      <c r="H10" s="9">
        <v>22</v>
      </c>
      <c r="I10" s="9">
        <v>19.5</v>
      </c>
      <c r="J10" s="9">
        <v>34.700000000000003</v>
      </c>
      <c r="K10" s="9">
        <v>11.3</v>
      </c>
      <c r="L10" s="4">
        <v>8.9</v>
      </c>
      <c r="M10" s="4">
        <v>17</v>
      </c>
      <c r="N10" s="4">
        <f t="shared" si="0"/>
        <v>77.899999999999991</v>
      </c>
      <c r="O10" s="4">
        <f t="shared" si="1"/>
        <v>64.3</v>
      </c>
      <c r="P10" s="4">
        <f t="shared" si="2"/>
        <v>118.4</v>
      </c>
    </row>
    <row r="11" spans="1:16" x14ac:dyDescent="0.25">
      <c r="A11" s="4" t="s">
        <v>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4">
        <v>0</v>
      </c>
      <c r="M11" s="4">
        <v>0</v>
      </c>
      <c r="N11" s="4">
        <f t="shared" si="0"/>
        <v>0</v>
      </c>
      <c r="O11" s="4">
        <f t="shared" si="1"/>
        <v>0</v>
      </c>
      <c r="P11" s="4">
        <f t="shared" si="2"/>
        <v>0</v>
      </c>
    </row>
    <row r="12" spans="1:16" x14ac:dyDescent="0.25">
      <c r="A12" s="4" t="s">
        <v>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4">
        <v>0</v>
      </c>
      <c r="M12" s="4">
        <v>0</v>
      </c>
      <c r="N12" s="4">
        <f t="shared" si="0"/>
        <v>0</v>
      </c>
      <c r="O12" s="4">
        <f t="shared" si="1"/>
        <v>0</v>
      </c>
      <c r="P12" s="4">
        <f t="shared" si="2"/>
        <v>0</v>
      </c>
    </row>
    <row r="13" spans="1:16" x14ac:dyDescent="0.25">
      <c r="A13" s="4" t="s">
        <v>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4">
        <v>0</v>
      </c>
      <c r="M13" s="4">
        <v>0</v>
      </c>
      <c r="N13" s="4">
        <f t="shared" si="0"/>
        <v>0</v>
      </c>
      <c r="O13" s="4">
        <f t="shared" si="1"/>
        <v>0</v>
      </c>
      <c r="P13" s="4">
        <f t="shared" si="2"/>
        <v>0</v>
      </c>
    </row>
    <row r="14" spans="1:16" x14ac:dyDescent="0.25">
      <c r="A14" s="4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4">
        <v>0</v>
      </c>
      <c r="M14" s="4">
        <v>0</v>
      </c>
      <c r="N14" s="4">
        <f t="shared" si="0"/>
        <v>0</v>
      </c>
      <c r="O14" s="4">
        <f t="shared" si="1"/>
        <v>0</v>
      </c>
      <c r="P14" s="4">
        <f t="shared" si="2"/>
        <v>0</v>
      </c>
    </row>
    <row r="15" spans="1:16" x14ac:dyDescent="0.25">
      <c r="A15" s="4" t="s">
        <v>9</v>
      </c>
      <c r="B15" s="9">
        <v>67.099999999999994</v>
      </c>
      <c r="C15" s="9">
        <v>59</v>
      </c>
      <c r="D15" s="9">
        <v>0</v>
      </c>
      <c r="E15" s="9">
        <v>86.7</v>
      </c>
      <c r="F15" s="9">
        <v>71.2</v>
      </c>
      <c r="G15" s="9">
        <v>177.1</v>
      </c>
      <c r="H15" s="9">
        <v>93.7</v>
      </c>
      <c r="I15" s="9">
        <v>71.900000000000006</v>
      </c>
      <c r="J15" s="9">
        <v>107.4</v>
      </c>
      <c r="K15" s="9">
        <v>38.799999999999997</v>
      </c>
      <c r="L15" s="4">
        <v>33.4</v>
      </c>
      <c r="M15" s="4">
        <v>53.6</v>
      </c>
      <c r="N15" s="4">
        <f t="shared" si="0"/>
        <v>286.3</v>
      </c>
      <c r="O15" s="4">
        <f t="shared" si="1"/>
        <v>235.5</v>
      </c>
      <c r="P15" s="4">
        <f t="shared" si="2"/>
        <v>338.1</v>
      </c>
    </row>
    <row r="16" spans="1:16" x14ac:dyDescent="0.25">
      <c r="A16" s="4" t="s">
        <v>10</v>
      </c>
      <c r="B16" s="9">
        <v>125.4</v>
      </c>
      <c r="C16" s="9">
        <v>152.4</v>
      </c>
      <c r="D16" s="9">
        <v>120.3</v>
      </c>
      <c r="E16" s="9">
        <v>151.1</v>
      </c>
      <c r="F16" s="9">
        <v>183.7</v>
      </c>
      <c r="G16" s="9">
        <v>135.30000000000001</v>
      </c>
      <c r="H16" s="9">
        <v>158.80000000000001</v>
      </c>
      <c r="I16" s="9">
        <v>193.5</v>
      </c>
      <c r="J16" s="9">
        <v>290.89999999999998</v>
      </c>
      <c r="K16" s="9">
        <v>71.099999999999994</v>
      </c>
      <c r="L16" s="4">
        <v>91.5</v>
      </c>
      <c r="M16" s="4">
        <v>66.27</v>
      </c>
      <c r="N16" s="4">
        <f t="shared" si="0"/>
        <v>506.4</v>
      </c>
      <c r="O16" s="4">
        <f t="shared" si="1"/>
        <v>621.1</v>
      </c>
      <c r="P16" s="4">
        <f t="shared" si="2"/>
        <v>612.77</v>
      </c>
    </row>
    <row r="17" spans="1:16" x14ac:dyDescent="0.25">
      <c r="A17" s="4" t="s">
        <v>11</v>
      </c>
      <c r="B17" s="9">
        <v>122.9</v>
      </c>
      <c r="C17" s="9">
        <v>148.80000000000001</v>
      </c>
      <c r="D17" s="9">
        <v>142.4</v>
      </c>
      <c r="E17" s="9">
        <v>142.1</v>
      </c>
      <c r="F17" s="9">
        <v>147.69999999999999</v>
      </c>
      <c r="G17" s="9">
        <v>179</v>
      </c>
      <c r="H17" s="9">
        <v>154.5</v>
      </c>
      <c r="I17" s="9">
        <v>183.6</v>
      </c>
      <c r="J17" s="9">
        <v>177.8</v>
      </c>
      <c r="K17" s="9">
        <v>72</v>
      </c>
      <c r="L17" s="4">
        <v>89.7</v>
      </c>
      <c r="M17" s="4">
        <v>89.4</v>
      </c>
      <c r="N17" s="4">
        <f t="shared" si="0"/>
        <v>491.5</v>
      </c>
      <c r="O17" s="4">
        <f t="shared" si="1"/>
        <v>569.80000000000007</v>
      </c>
      <c r="P17" s="4">
        <f t="shared" si="2"/>
        <v>588.6</v>
      </c>
    </row>
    <row r="18" spans="1:16" x14ac:dyDescent="0.25">
      <c r="A18" s="4" t="s">
        <v>12</v>
      </c>
      <c r="B18" s="9">
        <f>SUM(B6:B17)</f>
        <v>862.3</v>
      </c>
      <c r="C18" s="9">
        <f>SUM(C6:C17)</f>
        <v>942.71</v>
      </c>
      <c r="D18" s="9">
        <f t="shared" ref="D18:N18" si="3">SUM(D6:D17)</f>
        <v>880.19999999999982</v>
      </c>
      <c r="E18" s="9">
        <f t="shared" si="3"/>
        <v>1005.0000000000001</v>
      </c>
      <c r="F18" s="9">
        <f t="shared" si="3"/>
        <v>1126.5600000000002</v>
      </c>
      <c r="G18" s="9">
        <f t="shared" si="3"/>
        <v>1243</v>
      </c>
      <c r="H18" s="9">
        <f t="shared" si="3"/>
        <v>1062.4000000000001</v>
      </c>
      <c r="I18" s="9">
        <f t="shared" si="3"/>
        <v>1176.67</v>
      </c>
      <c r="J18" s="9">
        <f t="shared" si="3"/>
        <v>1307.0999999999999</v>
      </c>
      <c r="K18" s="9">
        <f t="shared" si="3"/>
        <v>512</v>
      </c>
      <c r="L18" s="4">
        <f t="shared" si="3"/>
        <v>570.79999999999995</v>
      </c>
      <c r="M18" s="4">
        <f t="shared" si="3"/>
        <v>596.77</v>
      </c>
      <c r="N18" s="4">
        <f t="shared" si="3"/>
        <v>3441.7000000000003</v>
      </c>
      <c r="O18" s="4">
        <f t="shared" si="1"/>
        <v>3816.7400000000007</v>
      </c>
      <c r="P18" s="4">
        <f t="shared" si="2"/>
        <v>4027.0699999999997</v>
      </c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10" t="s">
        <v>31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 t="s">
        <v>35</v>
      </c>
      <c r="N21" s="3"/>
      <c r="O21" s="3"/>
      <c r="P21" s="3"/>
    </row>
    <row r="22" spans="1:16" x14ac:dyDescent="0.25">
      <c r="A22" s="1" t="s">
        <v>63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15" t="s">
        <v>58</v>
      </c>
      <c r="B24" s="4"/>
      <c r="C24" s="11" t="s">
        <v>16</v>
      </c>
      <c r="D24" s="11"/>
      <c r="E24" s="12"/>
      <c r="F24" s="11" t="s">
        <v>17</v>
      </c>
      <c r="G24" s="11"/>
      <c r="H24" s="12"/>
      <c r="I24" s="11" t="s">
        <v>18</v>
      </c>
      <c r="J24" s="11"/>
      <c r="K24" s="12"/>
      <c r="L24" s="11" t="s">
        <v>19</v>
      </c>
      <c r="M24" s="11"/>
      <c r="N24" s="12"/>
      <c r="O24" s="11" t="s">
        <v>12</v>
      </c>
      <c r="P24" s="11"/>
    </row>
    <row r="25" spans="1:16" ht="63" customHeight="1" x14ac:dyDescent="0.25">
      <c r="A25" s="16"/>
      <c r="B25" s="4"/>
      <c r="C25" s="8" t="s">
        <v>13</v>
      </c>
      <c r="D25" s="8" t="s">
        <v>20</v>
      </c>
      <c r="E25" s="8"/>
      <c r="F25" s="8" t="s">
        <v>13</v>
      </c>
      <c r="G25" s="8" t="s">
        <v>20</v>
      </c>
      <c r="H25" s="8"/>
      <c r="I25" s="8" t="s">
        <v>13</v>
      </c>
      <c r="J25" s="8" t="s">
        <v>20</v>
      </c>
      <c r="K25" s="8"/>
      <c r="L25" s="8" t="s">
        <v>13</v>
      </c>
      <c r="M25" s="8" t="s">
        <v>20</v>
      </c>
      <c r="N25" s="8"/>
      <c r="O25" s="8" t="s">
        <v>13</v>
      </c>
      <c r="P25" s="8" t="s">
        <v>20</v>
      </c>
    </row>
    <row r="26" spans="1:16" x14ac:dyDescent="0.25">
      <c r="A26" s="4"/>
      <c r="B26" s="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25">
      <c r="A27" s="13" t="s">
        <v>21</v>
      </c>
      <c r="B27" s="13"/>
      <c r="C27" s="13">
        <v>1483.43</v>
      </c>
      <c r="D27" s="13" t="s">
        <v>26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5">
      <c r="A28" s="4" t="s">
        <v>0</v>
      </c>
      <c r="B28" s="4"/>
      <c r="C28" s="4">
        <f>C27*B6</f>
        <v>224442.95900000003</v>
      </c>
      <c r="D28" s="4">
        <v>215396.8</v>
      </c>
      <c r="E28" s="4"/>
      <c r="F28" s="4">
        <f>C27*E6</f>
        <v>261380.36599999998</v>
      </c>
      <c r="G28" s="4">
        <v>250845.31</v>
      </c>
      <c r="H28" s="4"/>
      <c r="I28" s="4">
        <f>C27*H6</f>
        <v>272061.06200000003</v>
      </c>
      <c r="J28" s="4">
        <v>261095.62</v>
      </c>
      <c r="K28" s="4"/>
      <c r="L28" s="4">
        <f>C27*K6</f>
        <v>142557.62299999999</v>
      </c>
      <c r="M28" s="4">
        <v>136811.79999999999</v>
      </c>
      <c r="N28" s="4"/>
      <c r="O28" s="4">
        <f t="shared" ref="O28:P33" si="4">C28+F28+I28+L28</f>
        <v>900442.01000000013</v>
      </c>
      <c r="P28" s="4">
        <f t="shared" si="4"/>
        <v>864149.53</v>
      </c>
    </row>
    <row r="29" spans="1:16" x14ac:dyDescent="0.25">
      <c r="A29" s="4" t="s">
        <v>1</v>
      </c>
      <c r="B29" s="4"/>
      <c r="C29" s="4">
        <f>C27*B7</f>
        <v>217322.495</v>
      </c>
      <c r="D29" s="4">
        <v>240649.5</v>
      </c>
      <c r="E29" s="4"/>
      <c r="F29" s="4">
        <f>C27*E7</f>
        <v>251589.728</v>
      </c>
      <c r="G29" s="4">
        <v>286089.15000000002</v>
      </c>
      <c r="H29" s="4"/>
      <c r="I29" s="4">
        <f>C27*H7</f>
        <v>264050.54000000004</v>
      </c>
      <c r="J29" s="4">
        <v>301862.3</v>
      </c>
      <c r="K29" s="4"/>
      <c r="L29" s="4">
        <f>C27*K7</f>
        <v>134250.41500000001</v>
      </c>
      <c r="M29" s="4">
        <v>152827.22</v>
      </c>
      <c r="N29" s="4"/>
      <c r="O29" s="4">
        <f t="shared" si="4"/>
        <v>867213.17800000007</v>
      </c>
      <c r="P29" s="4">
        <f t="shared" si="4"/>
        <v>981428.16999999993</v>
      </c>
    </row>
    <row r="30" spans="1:16" x14ac:dyDescent="0.25">
      <c r="A30" s="4" t="s">
        <v>2</v>
      </c>
      <c r="B30" s="4"/>
      <c r="C30" s="4">
        <f>C27*B8</f>
        <v>192400.87099999998</v>
      </c>
      <c r="D30" s="4">
        <v>192400.69</v>
      </c>
      <c r="E30" s="4"/>
      <c r="F30" s="4">
        <f>C27*E8</f>
        <v>210053.68799999999</v>
      </c>
      <c r="G30" s="4">
        <v>210053.81</v>
      </c>
      <c r="H30" s="4"/>
      <c r="I30" s="4">
        <f>C27*H8</f>
        <v>224739.64500000002</v>
      </c>
      <c r="J30" s="4">
        <v>224739.6</v>
      </c>
      <c r="K30" s="4"/>
      <c r="L30" s="4">
        <f>C27*K8</f>
        <v>110218.849</v>
      </c>
      <c r="M30" s="4">
        <v>110218.89</v>
      </c>
      <c r="N30" s="4"/>
      <c r="O30" s="4">
        <f t="shared" si="4"/>
        <v>737413.05300000007</v>
      </c>
      <c r="P30" s="4">
        <f t="shared" si="4"/>
        <v>737412.99</v>
      </c>
    </row>
    <row r="31" spans="1:16" x14ac:dyDescent="0.25">
      <c r="A31" s="4" t="s">
        <v>3</v>
      </c>
      <c r="B31" s="4"/>
      <c r="C31" s="4">
        <f>C27*B9</f>
        <v>144486.08200000002</v>
      </c>
      <c r="D31" s="4">
        <v>144486.24</v>
      </c>
      <c r="E31" s="4"/>
      <c r="F31" s="4">
        <f>C27*E9</f>
        <v>170742.79300000001</v>
      </c>
      <c r="G31" s="4">
        <v>170742.83</v>
      </c>
      <c r="H31" s="4"/>
      <c r="I31" s="4">
        <f>C27*H9</f>
        <v>178753.315</v>
      </c>
      <c r="J31" s="4">
        <v>178753.2</v>
      </c>
      <c r="K31" s="4"/>
      <c r="L31" s="4">
        <f>C27*K9</f>
        <v>85890.597000000009</v>
      </c>
      <c r="M31" s="4">
        <v>85890.57</v>
      </c>
      <c r="N31" s="4"/>
      <c r="O31" s="4">
        <f t="shared" si="4"/>
        <v>579872.78700000001</v>
      </c>
      <c r="P31" s="4">
        <f t="shared" si="4"/>
        <v>579872.84</v>
      </c>
    </row>
    <row r="32" spans="1:16" x14ac:dyDescent="0.25">
      <c r="A32" s="4" t="s">
        <v>4</v>
      </c>
      <c r="B32" s="4"/>
      <c r="C32" s="4">
        <f>C27*B10</f>
        <v>32635.460000000003</v>
      </c>
      <c r="D32" s="4">
        <v>326635.57</v>
      </c>
      <c r="E32" s="4"/>
      <c r="F32" s="4">
        <f>C27*E10</f>
        <v>33525.518000000004</v>
      </c>
      <c r="G32" s="4">
        <v>33525.480000000003</v>
      </c>
      <c r="H32" s="4"/>
      <c r="I32" s="4">
        <f>C27*H10</f>
        <v>32635.460000000003</v>
      </c>
      <c r="J32" s="4">
        <v>32635.22</v>
      </c>
      <c r="K32" s="4"/>
      <c r="L32" s="4">
        <f>C27*K10</f>
        <v>16762.759000000002</v>
      </c>
      <c r="M32" s="4">
        <v>16762.68</v>
      </c>
      <c r="N32" s="4"/>
      <c r="O32" s="4">
        <f t="shared" si="4"/>
        <v>115559.19700000001</v>
      </c>
      <c r="P32" s="4">
        <f t="shared" si="4"/>
        <v>409558.95</v>
      </c>
    </row>
    <row r="33" spans="1:16" x14ac:dyDescent="0.25">
      <c r="A33" s="4" t="s">
        <v>5</v>
      </c>
      <c r="B33" s="4"/>
      <c r="C33" s="4">
        <f t="shared" ref="C33" si="5">$C$27*C11</f>
        <v>0</v>
      </c>
      <c r="D33" s="4"/>
      <c r="E33" s="4"/>
      <c r="F33" s="4">
        <f t="shared" ref="F33" si="6">$C$27*F11</f>
        <v>0</v>
      </c>
      <c r="G33" s="4"/>
      <c r="H33" s="4"/>
      <c r="I33" s="4">
        <f t="shared" ref="I33" si="7">$C$27*I11</f>
        <v>0</v>
      </c>
      <c r="J33" s="4"/>
      <c r="K33" s="4"/>
      <c r="L33" s="4">
        <f t="shared" ref="L33" si="8">$C$27*L11</f>
        <v>0</v>
      </c>
      <c r="M33" s="4"/>
      <c r="N33" s="4"/>
      <c r="O33" s="4">
        <f t="shared" si="4"/>
        <v>0</v>
      </c>
      <c r="P33" s="4">
        <f t="shared" si="4"/>
        <v>0</v>
      </c>
    </row>
    <row r="34" spans="1:16" x14ac:dyDescent="0.25">
      <c r="A34" s="13" t="s">
        <v>21</v>
      </c>
      <c r="B34" s="13"/>
      <c r="C34" s="13">
        <v>1578.6</v>
      </c>
      <c r="D34" s="13" t="s">
        <v>22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25">
      <c r="A35" s="4" t="s">
        <v>6</v>
      </c>
      <c r="B35" s="4"/>
      <c r="C35" s="4">
        <f>$C$34*C12</f>
        <v>0</v>
      </c>
      <c r="D35" s="4"/>
      <c r="E35" s="4"/>
      <c r="F35" s="4">
        <f>$C$34*F12</f>
        <v>0</v>
      </c>
      <c r="G35" s="4"/>
      <c r="H35" s="4"/>
      <c r="I35" s="4">
        <f>$C$34*I12</f>
        <v>0</v>
      </c>
      <c r="J35" s="4"/>
      <c r="K35" s="4"/>
      <c r="L35" s="4">
        <f>$C$34*L12</f>
        <v>0</v>
      </c>
      <c r="M35" s="4"/>
      <c r="N35" s="4"/>
      <c r="O35" s="4">
        <f t="shared" ref="O35:P40" si="9">C35+F35+I35+L35</f>
        <v>0</v>
      </c>
      <c r="P35" s="4">
        <f t="shared" si="9"/>
        <v>0</v>
      </c>
    </row>
    <row r="36" spans="1:16" x14ac:dyDescent="0.25">
      <c r="A36" s="4" t="s">
        <v>7</v>
      </c>
      <c r="B36" s="4"/>
      <c r="C36" s="4">
        <f t="shared" ref="C36:F37" si="10">$C$34*C13</f>
        <v>0</v>
      </c>
      <c r="D36" s="4"/>
      <c r="E36" s="4"/>
      <c r="F36" s="4">
        <f t="shared" si="10"/>
        <v>0</v>
      </c>
      <c r="G36" s="4"/>
      <c r="H36" s="4"/>
      <c r="I36" s="4">
        <f t="shared" ref="I36:I37" si="11">$C$34*I13</f>
        <v>0</v>
      </c>
      <c r="J36" s="4"/>
      <c r="K36" s="4"/>
      <c r="L36" s="4">
        <f t="shared" ref="L36:L37" si="12">$C$34*L13</f>
        <v>0</v>
      </c>
      <c r="M36" s="4"/>
      <c r="N36" s="4"/>
      <c r="O36" s="4">
        <f t="shared" si="9"/>
        <v>0</v>
      </c>
      <c r="P36" s="4">
        <f t="shared" si="9"/>
        <v>0</v>
      </c>
    </row>
    <row r="37" spans="1:16" x14ac:dyDescent="0.25">
      <c r="A37" s="4" t="s">
        <v>8</v>
      </c>
      <c r="B37" s="4"/>
      <c r="C37" s="4">
        <f t="shared" si="10"/>
        <v>0</v>
      </c>
      <c r="D37" s="4"/>
      <c r="E37" s="4"/>
      <c r="F37" s="4">
        <f t="shared" si="10"/>
        <v>0</v>
      </c>
      <c r="G37" s="4"/>
      <c r="H37" s="4"/>
      <c r="I37" s="4">
        <f t="shared" si="11"/>
        <v>0</v>
      </c>
      <c r="J37" s="4"/>
      <c r="K37" s="4"/>
      <c r="L37" s="4">
        <f t="shared" si="12"/>
        <v>0</v>
      </c>
      <c r="M37" s="4"/>
      <c r="N37" s="4"/>
      <c r="O37" s="4">
        <f t="shared" si="9"/>
        <v>0</v>
      </c>
      <c r="P37" s="4">
        <f t="shared" si="9"/>
        <v>0</v>
      </c>
    </row>
    <row r="38" spans="1:16" x14ac:dyDescent="0.25">
      <c r="A38" s="4" t="s">
        <v>9</v>
      </c>
      <c r="B38" s="4"/>
      <c r="C38" s="4">
        <f>C34*B15</f>
        <v>105924.05999999998</v>
      </c>
      <c r="D38" s="4">
        <v>105924.23</v>
      </c>
      <c r="E38" s="4"/>
      <c r="F38" s="4">
        <f>C34*E15</f>
        <v>136864.62</v>
      </c>
      <c r="G38" s="4">
        <v>136864.98000000001</v>
      </c>
      <c r="H38" s="4"/>
      <c r="I38" s="4">
        <f>C34*H15</f>
        <v>147914.82</v>
      </c>
      <c r="J38" s="4">
        <v>147914.85999999999</v>
      </c>
      <c r="K38" s="4"/>
      <c r="L38" s="4">
        <f>C34*K15</f>
        <v>61249.679999999993</v>
      </c>
      <c r="M38" s="4">
        <v>61249.55</v>
      </c>
      <c r="N38" s="4"/>
      <c r="O38" s="4">
        <f t="shared" si="9"/>
        <v>451953.18</v>
      </c>
      <c r="P38" s="4">
        <f t="shared" si="9"/>
        <v>451953.62</v>
      </c>
    </row>
    <row r="39" spans="1:16" x14ac:dyDescent="0.25">
      <c r="A39" s="4" t="s">
        <v>10</v>
      </c>
      <c r="B39" s="4"/>
      <c r="C39" s="4">
        <f>C34*B16</f>
        <v>197956.44</v>
      </c>
      <c r="D39" s="4">
        <v>197956.49</v>
      </c>
      <c r="E39" s="4"/>
      <c r="F39" s="4">
        <f>C34*E16</f>
        <v>238526.45999999996</v>
      </c>
      <c r="G39" s="4">
        <v>238526.48</v>
      </c>
      <c r="H39" s="4"/>
      <c r="I39" s="4">
        <f>C34*H16</f>
        <v>250681.68</v>
      </c>
      <c r="J39" s="4">
        <v>250681.44</v>
      </c>
      <c r="K39" s="4"/>
      <c r="L39" s="4">
        <f>C34*K16</f>
        <v>112238.45999999998</v>
      </c>
      <c r="M39" s="4">
        <v>112238.43</v>
      </c>
      <c r="N39" s="4"/>
      <c r="O39" s="4">
        <f t="shared" si="9"/>
        <v>799403.03999999992</v>
      </c>
      <c r="P39" s="4">
        <f t="shared" si="9"/>
        <v>799402.83999999985</v>
      </c>
    </row>
    <row r="40" spans="1:16" x14ac:dyDescent="0.25">
      <c r="A40" s="4" t="s">
        <v>11</v>
      </c>
      <c r="B40" s="4"/>
      <c r="C40" s="4">
        <f>C34*B17</f>
        <v>194009.94</v>
      </c>
      <c r="D40" s="4">
        <v>194009.95</v>
      </c>
      <c r="E40" s="4"/>
      <c r="F40" s="4">
        <f>C34*E17</f>
        <v>224319.05999999997</v>
      </c>
      <c r="G40" s="4">
        <v>224319.21</v>
      </c>
      <c r="H40" s="4"/>
      <c r="I40" s="4">
        <f>C34*H17</f>
        <v>243893.69999999998</v>
      </c>
      <c r="J40" s="4">
        <v>243893.8</v>
      </c>
      <c r="K40" s="4"/>
      <c r="L40" s="4">
        <f>C34*K17</f>
        <v>113659.2</v>
      </c>
      <c r="M40" s="4">
        <v>113659.15</v>
      </c>
      <c r="N40" s="4"/>
      <c r="O40" s="4">
        <f t="shared" si="9"/>
        <v>775881.89999999991</v>
      </c>
      <c r="P40" s="4">
        <f t="shared" si="9"/>
        <v>775882.11</v>
      </c>
    </row>
    <row r="41" spans="1:16" x14ac:dyDescent="0.25">
      <c r="A41" s="4" t="s">
        <v>53</v>
      </c>
      <c r="B41" s="4"/>
      <c r="C41" s="4">
        <f>C28+C29+C30+C31+C32+C33+C35+C36+C37+C38+C39+C40</f>
        <v>1309178.3069999998</v>
      </c>
      <c r="D41" s="4">
        <f>D28+D29+D30+D31+D32+D33+D35+D36+D37+D38+D39+D40</f>
        <v>1617459.47</v>
      </c>
      <c r="E41" s="4"/>
      <c r="F41" s="4">
        <f>F28+F29+F31+F30+F32+F38+F39+F40</f>
        <v>1527002.233</v>
      </c>
      <c r="G41" s="4">
        <f>G28+G29+G31+G30+G32+G38+G39+G40</f>
        <v>1550967.2499999998</v>
      </c>
      <c r="H41" s="4"/>
      <c r="I41" s="4">
        <f t="shared" ref="I41:O41" si="13">I28+I29+I30+I31+I32+I33+I35+I36+I37+I38+I39+I40</f>
        <v>1614730.2220000001</v>
      </c>
      <c r="J41" s="4">
        <f t="shared" si="13"/>
        <v>1641576.0399999998</v>
      </c>
      <c r="K41" s="4"/>
      <c r="L41" s="4">
        <f t="shared" si="13"/>
        <v>776827.58299999987</v>
      </c>
      <c r="M41" s="4">
        <f t="shared" si="13"/>
        <v>789658.29000000015</v>
      </c>
      <c r="N41" s="4"/>
      <c r="O41" s="4">
        <f t="shared" si="13"/>
        <v>5227738.3450000007</v>
      </c>
      <c r="P41" s="4">
        <f>D41+G41+J41+M41</f>
        <v>5599661.0499999998</v>
      </c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19" t="s">
        <v>64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10" t="s">
        <v>31</v>
      </c>
    </row>
  </sheetData>
  <mergeCells count="17">
    <mergeCell ref="A43:P43"/>
    <mergeCell ref="A4:A5"/>
    <mergeCell ref="A24:A25"/>
    <mergeCell ref="M1:P1"/>
    <mergeCell ref="A2:P2"/>
    <mergeCell ref="B4:D4"/>
    <mergeCell ref="E4:G4"/>
    <mergeCell ref="H4:J4"/>
    <mergeCell ref="K4:M4"/>
    <mergeCell ref="N4:P4"/>
    <mergeCell ref="M21:P21"/>
    <mergeCell ref="A22:P22"/>
    <mergeCell ref="C24:D24"/>
    <mergeCell ref="F24:G24"/>
    <mergeCell ref="I24:J24"/>
    <mergeCell ref="L24:M24"/>
    <mergeCell ref="O24:P24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  <rowBreaks count="1" manualBreakCount="1">
    <brk id="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view="pageBreakPreview" topLeftCell="A19" zoomScaleNormal="100" zoomScaleSheetLayoutView="100" workbookViewId="0">
      <selection activeCell="A43" sqref="A43"/>
    </sheetView>
  </sheetViews>
  <sheetFormatPr defaultRowHeight="15" x14ac:dyDescent="0.25"/>
  <cols>
    <col min="1" max="1" width="27.28515625" customWidth="1"/>
    <col min="2" max="5" width="9.140625" customWidth="1"/>
    <col min="16" max="16" width="10.7109375" bestFit="1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36</v>
      </c>
      <c r="N1" s="3"/>
      <c r="O1" s="3"/>
      <c r="P1" s="3"/>
    </row>
    <row r="2" spans="1:16" x14ac:dyDescent="0.2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9"/>
      <c r="B4" s="20" t="s">
        <v>16</v>
      </c>
      <c r="C4" s="21"/>
      <c r="D4" s="22"/>
      <c r="E4" s="20" t="s">
        <v>17</v>
      </c>
      <c r="F4" s="21"/>
      <c r="G4" s="22"/>
      <c r="H4" s="20" t="s">
        <v>18</v>
      </c>
      <c r="I4" s="21"/>
      <c r="J4" s="22"/>
      <c r="K4" s="20" t="s">
        <v>19</v>
      </c>
      <c r="L4" s="21"/>
      <c r="M4" s="22"/>
      <c r="N4" s="20" t="s">
        <v>12</v>
      </c>
      <c r="O4" s="21"/>
      <c r="P4" s="22"/>
    </row>
    <row r="5" spans="1:16" ht="81" customHeight="1" x14ac:dyDescent="0.25">
      <c r="A5" s="9"/>
      <c r="B5" s="23" t="s">
        <v>41</v>
      </c>
      <c r="C5" s="23" t="s">
        <v>14</v>
      </c>
      <c r="D5" s="23" t="s">
        <v>15</v>
      </c>
      <c r="E5" s="23" t="s">
        <v>41</v>
      </c>
      <c r="F5" s="23" t="s">
        <v>14</v>
      </c>
      <c r="G5" s="23" t="s">
        <v>15</v>
      </c>
      <c r="H5" s="23" t="s">
        <v>41</v>
      </c>
      <c r="I5" s="23" t="s">
        <v>14</v>
      </c>
      <c r="J5" s="23" t="s">
        <v>15</v>
      </c>
      <c r="K5" s="23" t="s">
        <v>41</v>
      </c>
      <c r="L5" s="23" t="s">
        <v>14</v>
      </c>
      <c r="M5" s="23" t="s">
        <v>15</v>
      </c>
      <c r="N5" s="23" t="s">
        <v>41</v>
      </c>
      <c r="O5" s="23" t="s">
        <v>14</v>
      </c>
      <c r="P5" s="23" t="s">
        <v>15</v>
      </c>
    </row>
    <row r="6" spans="1:16" x14ac:dyDescent="0.25">
      <c r="A6" s="9" t="s">
        <v>0</v>
      </c>
      <c r="B6" s="9">
        <v>1761.1</v>
      </c>
      <c r="C6" s="9">
        <v>1845.7</v>
      </c>
      <c r="D6" s="9">
        <v>1648</v>
      </c>
      <c r="E6" s="9">
        <v>2146.8000000000002</v>
      </c>
      <c r="F6" s="9">
        <v>2158.8000000000002</v>
      </c>
      <c r="G6" s="9">
        <v>2073</v>
      </c>
      <c r="H6" s="9">
        <v>2221.8000000000002</v>
      </c>
      <c r="I6" s="9">
        <v>2422.6</v>
      </c>
      <c r="J6" s="9">
        <v>2161</v>
      </c>
      <c r="K6" s="9">
        <v>1202.5</v>
      </c>
      <c r="L6" s="9">
        <v>1156.7</v>
      </c>
      <c r="M6" s="9">
        <v>1234</v>
      </c>
      <c r="N6" s="9">
        <f>B6+E6+H6+K6</f>
        <v>7332.2000000000007</v>
      </c>
      <c r="O6" s="9">
        <f>C6+F6+I6+L6</f>
        <v>7583.8</v>
      </c>
      <c r="P6" s="9">
        <f>D6+G6+J6+M6</f>
        <v>7116</v>
      </c>
    </row>
    <row r="7" spans="1:16" x14ac:dyDescent="0.25">
      <c r="A7" s="9" t="s">
        <v>1</v>
      </c>
      <c r="B7" s="9">
        <v>1525.1</v>
      </c>
      <c r="C7" s="9">
        <v>1642.7</v>
      </c>
      <c r="D7" s="9">
        <f>1240+567</f>
        <v>1807</v>
      </c>
      <c r="E7" s="9">
        <v>1892.9</v>
      </c>
      <c r="F7" s="9">
        <v>1913.3</v>
      </c>
      <c r="G7" s="9">
        <f>1260+743</f>
        <v>2003</v>
      </c>
      <c r="H7" s="9">
        <v>2050.6</v>
      </c>
      <c r="I7" s="9">
        <v>1770</v>
      </c>
      <c r="J7" s="9">
        <f>1293+824</f>
        <v>2117</v>
      </c>
      <c r="K7" s="9">
        <v>1090.0999999999999</v>
      </c>
      <c r="L7" s="9">
        <v>1114</v>
      </c>
      <c r="M7" s="9">
        <f>708+368</f>
        <v>1076</v>
      </c>
      <c r="N7" s="9">
        <f t="shared" ref="N7:N17" si="0">B7+E7+H7+K7</f>
        <v>6558.7000000000007</v>
      </c>
      <c r="O7" s="9">
        <f t="shared" ref="O7:O18" si="1">C7+F7+I7+L7</f>
        <v>6440</v>
      </c>
      <c r="P7" s="9">
        <f t="shared" ref="P7:P18" si="2">D7+G7+J7+M7</f>
        <v>7003</v>
      </c>
    </row>
    <row r="8" spans="1:16" x14ac:dyDescent="0.25">
      <c r="A8" s="9" t="s">
        <v>2</v>
      </c>
      <c r="B8" s="9">
        <v>1591.1</v>
      </c>
      <c r="C8" s="9">
        <v>1586</v>
      </c>
      <c r="D8" s="9">
        <f>ХВС!D8+ГВС!D8</f>
        <v>1236</v>
      </c>
      <c r="E8" s="9">
        <v>1936.7</v>
      </c>
      <c r="F8" s="9">
        <v>1898.2</v>
      </c>
      <c r="G8" s="9">
        <f>ХВС!G8+ГВС!G8</f>
        <v>1695.9</v>
      </c>
      <c r="H8" s="9">
        <v>2055.5</v>
      </c>
      <c r="I8" s="9">
        <v>1928.3</v>
      </c>
      <c r="J8" s="9">
        <f>ХВС!J8+ГВС!J8</f>
        <v>1993.6</v>
      </c>
      <c r="K8" s="9">
        <v>1122.2</v>
      </c>
      <c r="L8" s="9">
        <v>1127.8</v>
      </c>
      <c r="M8" s="9">
        <f>ХВС!M8+ГВС!M8</f>
        <v>950.3</v>
      </c>
      <c r="N8" s="9">
        <f t="shared" si="0"/>
        <v>6705.5</v>
      </c>
      <c r="O8" s="9">
        <f t="shared" si="1"/>
        <v>6540.3</v>
      </c>
      <c r="P8" s="9">
        <f t="shared" si="2"/>
        <v>5875.8</v>
      </c>
    </row>
    <row r="9" spans="1:16" x14ac:dyDescent="0.25">
      <c r="A9" s="9" t="s">
        <v>3</v>
      </c>
      <c r="B9" s="9">
        <v>1651.8</v>
      </c>
      <c r="C9" s="9">
        <v>1637.4</v>
      </c>
      <c r="D9" s="9">
        <v>1634.3</v>
      </c>
      <c r="E9" s="9">
        <v>2057.6999999999998</v>
      </c>
      <c r="F9" s="9">
        <v>1956.8</v>
      </c>
      <c r="G9" s="9">
        <v>2034.3</v>
      </c>
      <c r="H9" s="9">
        <v>2075.3000000000002</v>
      </c>
      <c r="I9" s="9">
        <v>1957.2</v>
      </c>
      <c r="J9" s="9">
        <v>2075.1999999999998</v>
      </c>
      <c r="K9" s="9">
        <v>1219.5999999999999</v>
      </c>
      <c r="L9" s="9">
        <v>1150</v>
      </c>
      <c r="M9" s="9">
        <v>1096.9000000000001</v>
      </c>
      <c r="N9" s="9">
        <f t="shared" si="0"/>
        <v>7004.4</v>
      </c>
      <c r="O9" s="9">
        <f t="shared" si="1"/>
        <v>6701.4</v>
      </c>
      <c r="P9" s="9">
        <f t="shared" si="2"/>
        <v>6840.6999999999989</v>
      </c>
    </row>
    <row r="10" spans="1:16" x14ac:dyDescent="0.25">
      <c r="A10" s="9" t="s">
        <v>4</v>
      </c>
      <c r="B10" s="9">
        <v>1587.5</v>
      </c>
      <c r="C10" s="9">
        <v>1554.3</v>
      </c>
      <c r="D10" s="9">
        <v>1670.3</v>
      </c>
      <c r="E10" s="9">
        <v>2017.3</v>
      </c>
      <c r="F10" s="9">
        <v>1861.4</v>
      </c>
      <c r="G10" s="9">
        <v>2085.1999999999998</v>
      </c>
      <c r="H10" s="9">
        <v>2082</v>
      </c>
      <c r="I10" s="9">
        <v>1922.4</v>
      </c>
      <c r="J10" s="9">
        <v>2020.2</v>
      </c>
      <c r="K10" s="9">
        <v>1158.3</v>
      </c>
      <c r="L10" s="9">
        <v>1094</v>
      </c>
      <c r="M10" s="9">
        <v>1016.3</v>
      </c>
      <c r="N10" s="9">
        <f t="shared" si="0"/>
        <v>6845.1</v>
      </c>
      <c r="O10" s="9">
        <f t="shared" si="1"/>
        <v>6432.1</v>
      </c>
      <c r="P10" s="9">
        <f t="shared" si="2"/>
        <v>6792</v>
      </c>
    </row>
    <row r="11" spans="1:16" x14ac:dyDescent="0.25">
      <c r="A11" s="9" t="s">
        <v>5</v>
      </c>
      <c r="B11" s="9">
        <v>1270.9000000000001</v>
      </c>
      <c r="C11" s="9">
        <v>1455.8</v>
      </c>
      <c r="D11" s="9">
        <v>1489</v>
      </c>
      <c r="E11" s="9">
        <v>1518.2</v>
      </c>
      <c r="F11" s="9">
        <v>1640</v>
      </c>
      <c r="G11" s="9">
        <v>1797.7</v>
      </c>
      <c r="H11" s="9">
        <v>1529.6</v>
      </c>
      <c r="I11" s="9">
        <v>1885.1</v>
      </c>
      <c r="J11" s="9">
        <v>1751</v>
      </c>
      <c r="K11" s="9">
        <v>892</v>
      </c>
      <c r="L11" s="9">
        <v>1106</v>
      </c>
      <c r="M11" s="9">
        <v>986.4</v>
      </c>
      <c r="N11" s="9">
        <f t="shared" si="0"/>
        <v>5210.7000000000007</v>
      </c>
      <c r="O11" s="9">
        <f t="shared" si="1"/>
        <v>6086.9</v>
      </c>
      <c r="P11" s="9">
        <f t="shared" si="2"/>
        <v>6024.0999999999995</v>
      </c>
    </row>
    <row r="12" spans="1:16" x14ac:dyDescent="0.25">
      <c r="A12" s="9" t="s">
        <v>6</v>
      </c>
      <c r="B12" s="9">
        <v>1514.4</v>
      </c>
      <c r="C12" s="9">
        <v>1440.1</v>
      </c>
      <c r="D12" s="9">
        <v>1420.6</v>
      </c>
      <c r="E12" s="9">
        <v>1726.3</v>
      </c>
      <c r="F12" s="9">
        <v>1604.2</v>
      </c>
      <c r="G12" s="9">
        <f>497.2+1083</f>
        <v>1580.2</v>
      </c>
      <c r="H12" s="9">
        <v>1711.1</v>
      </c>
      <c r="I12" s="9">
        <v>1751.6</v>
      </c>
      <c r="J12" s="9">
        <v>1804.6</v>
      </c>
      <c r="K12" s="9">
        <v>1041.5</v>
      </c>
      <c r="L12" s="9">
        <v>916.6</v>
      </c>
      <c r="M12" s="9">
        <v>909.2</v>
      </c>
      <c r="N12" s="9">
        <f t="shared" si="0"/>
        <v>5993.2999999999993</v>
      </c>
      <c r="O12" s="9">
        <f t="shared" si="1"/>
        <v>5712.5</v>
      </c>
      <c r="P12" s="9">
        <f t="shared" si="2"/>
        <v>5714.5999999999995</v>
      </c>
    </row>
    <row r="13" spans="1:16" x14ac:dyDescent="0.25">
      <c r="A13" s="9" t="s">
        <v>7</v>
      </c>
      <c r="B13" s="9">
        <v>696.5</v>
      </c>
      <c r="C13" s="9">
        <v>1332.4</v>
      </c>
      <c r="D13" s="9">
        <v>1072.9000000000001</v>
      </c>
      <c r="E13" s="9">
        <v>1648.5</v>
      </c>
      <c r="F13" s="9">
        <v>1416.8</v>
      </c>
      <c r="G13" s="9">
        <f>191.8+1095</f>
        <v>1286.8</v>
      </c>
      <c r="H13" s="9">
        <v>1796</v>
      </c>
      <c r="I13" s="9">
        <v>1576.3</v>
      </c>
      <c r="J13" s="9">
        <v>1300.0999999999999</v>
      </c>
      <c r="K13" s="9">
        <v>1074.2</v>
      </c>
      <c r="L13" s="9">
        <v>817</v>
      </c>
      <c r="M13" s="9">
        <v>689.7</v>
      </c>
      <c r="N13" s="9">
        <f t="shared" si="0"/>
        <v>5215.2</v>
      </c>
      <c r="O13" s="9">
        <f t="shared" si="1"/>
        <v>5142.5</v>
      </c>
      <c r="P13" s="9">
        <f t="shared" si="2"/>
        <v>4349.5</v>
      </c>
    </row>
    <row r="14" spans="1:16" x14ac:dyDescent="0.25">
      <c r="A14" s="9" t="s">
        <v>8</v>
      </c>
      <c r="B14" s="9">
        <v>1180.3</v>
      </c>
      <c r="C14" s="9">
        <v>1586.2</v>
      </c>
      <c r="D14" s="9">
        <v>1510.7</v>
      </c>
      <c r="E14" s="9">
        <v>1807.2</v>
      </c>
      <c r="F14" s="9">
        <v>1801.8</v>
      </c>
      <c r="G14" s="9">
        <v>1799.2</v>
      </c>
      <c r="H14" s="9">
        <v>2082.3000000000002</v>
      </c>
      <c r="I14" s="9">
        <v>1850.1</v>
      </c>
      <c r="J14" s="9">
        <v>1848.3</v>
      </c>
      <c r="K14" s="9">
        <v>662.6</v>
      </c>
      <c r="L14" s="9">
        <v>969.9</v>
      </c>
      <c r="M14" s="9">
        <v>1020.6</v>
      </c>
      <c r="N14" s="9">
        <f t="shared" si="0"/>
        <v>5732.4000000000005</v>
      </c>
      <c r="O14" s="9">
        <f t="shared" si="1"/>
        <v>6208</v>
      </c>
      <c r="P14" s="9">
        <f t="shared" si="2"/>
        <v>6178.8</v>
      </c>
    </row>
    <row r="15" spans="1:16" x14ac:dyDescent="0.25">
      <c r="A15" s="9" t="s">
        <v>9</v>
      </c>
      <c r="B15" s="9">
        <v>1440.2</v>
      </c>
      <c r="C15" s="9">
        <v>1774</v>
      </c>
      <c r="D15" s="9">
        <v>1750.2</v>
      </c>
      <c r="E15" s="9">
        <v>1825.5</v>
      </c>
      <c r="F15" s="9">
        <v>2142.9</v>
      </c>
      <c r="G15" s="9">
        <v>2079.6999999999998</v>
      </c>
      <c r="H15" s="9">
        <v>2057.3000000000002</v>
      </c>
      <c r="I15" s="9">
        <v>2040.2</v>
      </c>
      <c r="J15" s="9">
        <v>2135.5</v>
      </c>
      <c r="K15" s="9">
        <v>1017.2</v>
      </c>
      <c r="L15" s="9">
        <v>1178.8</v>
      </c>
      <c r="M15" s="9">
        <v>1168</v>
      </c>
      <c r="N15" s="9">
        <f t="shared" si="0"/>
        <v>6340.2</v>
      </c>
      <c r="O15" s="9">
        <f t="shared" si="1"/>
        <v>7135.9000000000005</v>
      </c>
      <c r="P15" s="9">
        <f t="shared" si="2"/>
        <v>7133.4</v>
      </c>
    </row>
    <row r="16" spans="1:16" x14ac:dyDescent="0.25">
      <c r="A16" s="9" t="s">
        <v>10</v>
      </c>
      <c r="B16" s="9">
        <v>1671.9</v>
      </c>
      <c r="C16" s="9">
        <v>1607.3</v>
      </c>
      <c r="D16" s="9">
        <v>1455.4</v>
      </c>
      <c r="E16" s="9">
        <v>1858.5</v>
      </c>
      <c r="F16" s="9">
        <v>1992.1</v>
      </c>
      <c r="G16" s="9">
        <v>1672.4</v>
      </c>
      <c r="H16" s="9">
        <v>2114.6999999999998</v>
      </c>
      <c r="I16" s="9">
        <v>1932.6</v>
      </c>
      <c r="J16" s="9">
        <v>1707.5</v>
      </c>
      <c r="K16" s="9">
        <v>1029.0999999999999</v>
      </c>
      <c r="L16" s="9">
        <v>1095.9000000000001</v>
      </c>
      <c r="M16" s="9">
        <v>981.2</v>
      </c>
      <c r="N16" s="9">
        <f t="shared" si="0"/>
        <v>6674.2000000000007</v>
      </c>
      <c r="O16" s="9">
        <f t="shared" si="1"/>
        <v>6627.9</v>
      </c>
      <c r="P16" s="9">
        <f t="shared" si="2"/>
        <v>5816.5</v>
      </c>
    </row>
    <row r="17" spans="1:16" x14ac:dyDescent="0.25">
      <c r="A17" s="9" t="s">
        <v>11</v>
      </c>
      <c r="B17" s="9">
        <v>957.2</v>
      </c>
      <c r="C17" s="9">
        <v>1579.5</v>
      </c>
      <c r="D17" s="9">
        <v>1554.6</v>
      </c>
      <c r="E17" s="9">
        <v>1923.4</v>
      </c>
      <c r="F17" s="9">
        <v>1937.1</v>
      </c>
      <c r="G17" s="9">
        <v>1946.7</v>
      </c>
      <c r="H17" s="9">
        <v>2108.4</v>
      </c>
      <c r="I17" s="9">
        <v>1970.7</v>
      </c>
      <c r="J17" s="9">
        <v>1947.8</v>
      </c>
      <c r="K17" s="9">
        <v>1051.3</v>
      </c>
      <c r="L17" s="9">
        <v>1164.5</v>
      </c>
      <c r="M17" s="9">
        <v>1016.3</v>
      </c>
      <c r="N17" s="9">
        <f t="shared" si="0"/>
        <v>6040.3</v>
      </c>
      <c r="O17" s="9">
        <f t="shared" si="1"/>
        <v>6651.8</v>
      </c>
      <c r="P17" s="9">
        <f t="shared" si="2"/>
        <v>6465.4000000000005</v>
      </c>
    </row>
    <row r="18" spans="1:16" x14ac:dyDescent="0.25">
      <c r="A18" s="9" t="s">
        <v>25</v>
      </c>
      <c r="B18" s="9">
        <f>SUM(B6:B17)</f>
        <v>16848</v>
      </c>
      <c r="C18" s="9">
        <f>SUM(C6:C17)</f>
        <v>19041.399999999998</v>
      </c>
      <c r="D18" s="9">
        <f t="shared" ref="D18:N18" si="3">SUM(D6:D17)</f>
        <v>18249</v>
      </c>
      <c r="E18" s="9">
        <f t="shared" si="3"/>
        <v>22359</v>
      </c>
      <c r="F18" s="9">
        <f t="shared" si="3"/>
        <v>22323.399999999998</v>
      </c>
      <c r="G18" s="9">
        <f t="shared" si="3"/>
        <v>22054.100000000002</v>
      </c>
      <c r="H18" s="9">
        <f t="shared" si="3"/>
        <v>23884.600000000002</v>
      </c>
      <c r="I18" s="9">
        <f t="shared" si="3"/>
        <v>23007.1</v>
      </c>
      <c r="J18" s="9">
        <f t="shared" si="3"/>
        <v>22861.8</v>
      </c>
      <c r="K18" s="9">
        <f t="shared" si="3"/>
        <v>12560.6</v>
      </c>
      <c r="L18" s="9">
        <f t="shared" si="3"/>
        <v>12891.199999999999</v>
      </c>
      <c r="M18" s="9">
        <f t="shared" si="3"/>
        <v>12144.9</v>
      </c>
      <c r="N18" s="9">
        <f t="shared" si="3"/>
        <v>75652.200000000012</v>
      </c>
      <c r="O18" s="9">
        <f t="shared" si="1"/>
        <v>77263.099999999991</v>
      </c>
      <c r="P18" s="9">
        <f t="shared" si="2"/>
        <v>75309.8</v>
      </c>
    </row>
    <row r="19" spans="1:16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x14ac:dyDescent="0.25">
      <c r="A20" s="10" t="s">
        <v>31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 t="s">
        <v>37</v>
      </c>
      <c r="N21" s="3"/>
      <c r="O21" s="3"/>
      <c r="P21" s="3"/>
    </row>
    <row r="22" spans="1:16" x14ac:dyDescent="0.25">
      <c r="A22" s="3" t="s">
        <v>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4"/>
      <c r="B24" s="4"/>
      <c r="C24" s="11" t="s">
        <v>16</v>
      </c>
      <c r="D24" s="11"/>
      <c r="E24" s="12"/>
      <c r="F24" s="11" t="s">
        <v>17</v>
      </c>
      <c r="G24" s="11"/>
      <c r="H24" s="12"/>
      <c r="I24" s="11" t="s">
        <v>18</v>
      </c>
      <c r="J24" s="11"/>
      <c r="K24" s="12"/>
      <c r="L24" s="11" t="s">
        <v>19</v>
      </c>
      <c r="M24" s="11"/>
      <c r="N24" s="12"/>
      <c r="O24" s="11" t="s">
        <v>12</v>
      </c>
      <c r="P24" s="11"/>
    </row>
    <row r="25" spans="1:16" ht="51" x14ac:dyDescent="0.25">
      <c r="A25" s="4"/>
      <c r="B25" s="4"/>
      <c r="C25" s="8" t="s">
        <v>13</v>
      </c>
      <c r="D25" s="8" t="s">
        <v>20</v>
      </c>
      <c r="E25" s="8"/>
      <c r="F25" s="8" t="s">
        <v>13</v>
      </c>
      <c r="G25" s="8" t="s">
        <v>20</v>
      </c>
      <c r="H25" s="8"/>
      <c r="I25" s="8" t="s">
        <v>13</v>
      </c>
      <c r="J25" s="8" t="s">
        <v>20</v>
      </c>
      <c r="K25" s="8"/>
      <c r="L25" s="8" t="s">
        <v>13</v>
      </c>
      <c r="M25" s="8" t="s">
        <v>20</v>
      </c>
      <c r="N25" s="8"/>
      <c r="O25" s="8" t="s">
        <v>13</v>
      </c>
      <c r="P25" s="8" t="s">
        <v>20</v>
      </c>
    </row>
    <row r="26" spans="1:16" x14ac:dyDescent="0.25">
      <c r="A26" s="4"/>
      <c r="B26" s="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25">
      <c r="A27" s="13" t="s">
        <v>21</v>
      </c>
      <c r="B27" s="13"/>
      <c r="C27" s="13">
        <v>38.06</v>
      </c>
      <c r="D27" s="13" t="s">
        <v>22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5">
      <c r="A28" s="4" t="s">
        <v>0</v>
      </c>
      <c r="B28" s="4"/>
      <c r="C28" s="4">
        <f>C27*B6</f>
        <v>67027.466</v>
      </c>
      <c r="D28" s="4">
        <v>50718.26</v>
      </c>
      <c r="E28" s="4"/>
      <c r="F28" s="4">
        <f>C27*E6</f>
        <v>81707.208000000013</v>
      </c>
      <c r="G28" s="4">
        <v>71698.27</v>
      </c>
      <c r="H28" s="4"/>
      <c r="I28" s="4">
        <f>C27*H6</f>
        <v>84561.708000000013</v>
      </c>
      <c r="J28" s="4">
        <v>69774.28</v>
      </c>
      <c r="K28" s="4"/>
      <c r="L28" s="4">
        <f>C27*K6</f>
        <v>45767.15</v>
      </c>
      <c r="M28" s="4">
        <v>36231.65</v>
      </c>
      <c r="N28" s="4"/>
      <c r="O28" s="4">
        <f t="shared" ref="O28:P33" si="4">C28+F28+I28+L28</f>
        <v>279063.53200000001</v>
      </c>
      <c r="P28" s="4">
        <f t="shared" si="4"/>
        <v>228422.46</v>
      </c>
    </row>
    <row r="29" spans="1:16" x14ac:dyDescent="0.25">
      <c r="A29" s="4" t="s">
        <v>1</v>
      </c>
      <c r="B29" s="4"/>
      <c r="C29" s="4">
        <f>C27*B7</f>
        <v>58045.305999999997</v>
      </c>
      <c r="D29" s="4">
        <v>46550.400000000001</v>
      </c>
      <c r="E29" s="4"/>
      <c r="F29" s="4">
        <f>C27*E7</f>
        <v>72043.774000000005</v>
      </c>
      <c r="G29" s="4">
        <v>65593.94</v>
      </c>
      <c r="H29" s="4"/>
      <c r="I29" s="4">
        <f>C27*H7</f>
        <v>78045.835999999996</v>
      </c>
      <c r="J29" s="4">
        <v>81124.55</v>
      </c>
      <c r="K29" s="4"/>
      <c r="L29" s="4">
        <f>C27*K7</f>
        <v>41489.205999999998</v>
      </c>
      <c r="M29" s="4">
        <v>37915.14</v>
      </c>
      <c r="N29" s="4"/>
      <c r="O29" s="4">
        <f t="shared" si="4"/>
        <v>249624.122</v>
      </c>
      <c r="P29" s="4">
        <f t="shared" si="4"/>
        <v>231184.03000000003</v>
      </c>
    </row>
    <row r="30" spans="1:16" x14ac:dyDescent="0.25">
      <c r="A30" s="4" t="s">
        <v>2</v>
      </c>
      <c r="B30" s="4"/>
      <c r="C30" s="4">
        <f>C27*B8</f>
        <v>60557.266000000003</v>
      </c>
      <c r="D30" s="4">
        <v>54914.71</v>
      </c>
      <c r="E30" s="4"/>
      <c r="F30" s="4">
        <f>C27*E8</f>
        <v>73710.802000000011</v>
      </c>
      <c r="G30" s="4">
        <v>49214.5</v>
      </c>
      <c r="H30" s="4"/>
      <c r="I30" s="4">
        <f>C27*H8</f>
        <v>78232.33</v>
      </c>
      <c r="J30" s="4">
        <v>62123.63</v>
      </c>
      <c r="K30" s="4"/>
      <c r="L30" s="4">
        <f>C27*K8</f>
        <v>42710.932000000001</v>
      </c>
      <c r="M30" s="4">
        <v>39988.21</v>
      </c>
      <c r="N30" s="4"/>
      <c r="O30" s="4">
        <f t="shared" si="4"/>
        <v>255211.33000000005</v>
      </c>
      <c r="P30" s="4">
        <f t="shared" si="4"/>
        <v>206241.05</v>
      </c>
    </row>
    <row r="31" spans="1:16" x14ac:dyDescent="0.25">
      <c r="A31" s="4" t="s">
        <v>3</v>
      </c>
      <c r="B31" s="4"/>
      <c r="C31" s="4">
        <f>C27*B9</f>
        <v>62867.508000000002</v>
      </c>
      <c r="D31" s="4">
        <v>110768.32000000001</v>
      </c>
      <c r="E31" s="4"/>
      <c r="F31" s="4">
        <f>C27*E9</f>
        <v>78316.061999999991</v>
      </c>
      <c r="G31" s="4">
        <v>82632.59</v>
      </c>
      <c r="H31" s="4"/>
      <c r="I31" s="4">
        <f>C27*H9</f>
        <v>78985.918000000005</v>
      </c>
      <c r="J31" s="4">
        <v>77921.399999999994</v>
      </c>
      <c r="K31" s="4"/>
      <c r="L31" s="4">
        <f>C27*K9</f>
        <v>46417.976000000002</v>
      </c>
      <c r="M31" s="4">
        <v>44902.77</v>
      </c>
      <c r="N31" s="4"/>
      <c r="O31" s="4">
        <f t="shared" si="4"/>
        <v>266587.46400000004</v>
      </c>
      <c r="P31" s="4">
        <f t="shared" si="4"/>
        <v>316225.08</v>
      </c>
    </row>
    <row r="32" spans="1:16" x14ac:dyDescent="0.25">
      <c r="A32" s="4" t="s">
        <v>4</v>
      </c>
      <c r="B32" s="4"/>
      <c r="C32" s="4">
        <f>C27*B10</f>
        <v>60420.25</v>
      </c>
      <c r="D32" s="4">
        <v>54872.98</v>
      </c>
      <c r="E32" s="4"/>
      <c r="F32" s="4">
        <f>C27*E10</f>
        <v>76778.438000000009</v>
      </c>
      <c r="G32" s="4">
        <v>68279.42</v>
      </c>
      <c r="H32" s="4"/>
      <c r="I32" s="4">
        <f>C27*H10</f>
        <v>79240.92</v>
      </c>
      <c r="J32" s="4">
        <v>77391.95</v>
      </c>
      <c r="K32" s="4"/>
      <c r="L32" s="4">
        <f>C27*K10</f>
        <v>44084.898000000001</v>
      </c>
      <c r="M32" s="4">
        <v>33853.14</v>
      </c>
      <c r="N32" s="4"/>
      <c r="O32" s="4">
        <f t="shared" si="4"/>
        <v>260524.50599999999</v>
      </c>
      <c r="P32" s="4">
        <f t="shared" si="4"/>
        <v>234397.49</v>
      </c>
    </row>
    <row r="33" spans="1:16" x14ac:dyDescent="0.25">
      <c r="A33" s="4" t="s">
        <v>5</v>
      </c>
      <c r="B33" s="4"/>
      <c r="C33" s="4">
        <f t="shared" ref="C33" si="5">$C$27*C11</f>
        <v>55407.748</v>
      </c>
      <c r="D33" s="4">
        <v>50845.91</v>
      </c>
      <c r="E33" s="4"/>
      <c r="F33" s="4">
        <f t="shared" ref="F33" si="6">$C$27*F11</f>
        <v>62418.400000000001</v>
      </c>
      <c r="G33" s="4">
        <v>76429.02</v>
      </c>
      <c r="H33" s="4"/>
      <c r="I33" s="4">
        <f t="shared" ref="I33" si="7">$C$27*I11</f>
        <v>71746.906000000003</v>
      </c>
      <c r="J33" s="4">
        <v>65446.85</v>
      </c>
      <c r="K33" s="4"/>
      <c r="L33" s="4">
        <f t="shared" ref="L33" si="8">$C$27*L11</f>
        <v>42094.36</v>
      </c>
      <c r="M33" s="4">
        <v>35313.589999999997</v>
      </c>
      <c r="N33" s="4"/>
      <c r="O33" s="4">
        <f t="shared" si="4"/>
        <v>231667.41399999999</v>
      </c>
      <c r="P33" s="4">
        <f t="shared" si="4"/>
        <v>228035.37</v>
      </c>
    </row>
    <row r="34" spans="1:16" x14ac:dyDescent="0.25">
      <c r="A34" s="13" t="s">
        <v>21</v>
      </c>
      <c r="B34" s="13"/>
      <c r="C34" s="13">
        <v>41.39</v>
      </c>
      <c r="D34" s="13" t="s">
        <v>22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25">
      <c r="A35" s="4" t="s">
        <v>6</v>
      </c>
      <c r="B35" s="4"/>
      <c r="C35" s="4">
        <f>$C$34*C12</f>
        <v>59605.738999999994</v>
      </c>
      <c r="D35" s="4">
        <v>59869.97</v>
      </c>
      <c r="E35" s="4"/>
      <c r="F35" s="4">
        <f>$C$34*F12</f>
        <v>66397.838000000003</v>
      </c>
      <c r="G35" s="4">
        <v>71309.820000000007</v>
      </c>
      <c r="H35" s="4"/>
      <c r="I35" s="4">
        <f>$C$34*I12</f>
        <v>72498.724000000002</v>
      </c>
      <c r="J35" s="4">
        <v>78078.320000000007</v>
      </c>
      <c r="K35" s="4"/>
      <c r="L35" s="4">
        <f>$C$34*L12</f>
        <v>37938.074000000001</v>
      </c>
      <c r="M35" s="4">
        <v>38091.06</v>
      </c>
      <c r="N35" s="4"/>
      <c r="O35" s="4">
        <f t="shared" ref="O35:P40" si="9">C35+F35+I35+L35</f>
        <v>236440.37499999997</v>
      </c>
      <c r="P35" s="4">
        <f t="shared" si="9"/>
        <v>247349.17</v>
      </c>
    </row>
    <row r="36" spans="1:16" x14ac:dyDescent="0.25">
      <c r="A36" s="4" t="s">
        <v>7</v>
      </c>
      <c r="B36" s="4"/>
      <c r="C36" s="4">
        <f t="shared" ref="C36:C37" si="10">$C$34*C13</f>
        <v>55148.036000000007</v>
      </c>
      <c r="D36" s="4">
        <v>53978.77</v>
      </c>
      <c r="E36" s="4"/>
      <c r="F36" s="4">
        <f t="shared" ref="F36:F37" si="11">$C$34*F13</f>
        <v>58641.351999999999</v>
      </c>
      <c r="G36" s="4">
        <v>67380.899999999994</v>
      </c>
      <c r="H36" s="4"/>
      <c r="I36" s="4">
        <f t="shared" ref="I36:I37" si="12">$C$34*I13</f>
        <v>65243.057000000001</v>
      </c>
      <c r="J36" s="4">
        <v>73357.25</v>
      </c>
      <c r="K36" s="4"/>
      <c r="L36" s="4">
        <f t="shared" ref="L36:L37" si="13">$C$34*L13</f>
        <v>33815.629999999997</v>
      </c>
      <c r="M36" s="4">
        <v>37276.35</v>
      </c>
      <c r="N36" s="4"/>
      <c r="O36" s="4">
        <f t="shared" si="9"/>
        <v>212848.07500000001</v>
      </c>
      <c r="P36" s="4">
        <f t="shared" si="9"/>
        <v>231993.27</v>
      </c>
    </row>
    <row r="37" spans="1:16" x14ac:dyDescent="0.25">
      <c r="A37" s="4" t="s">
        <v>8</v>
      </c>
      <c r="B37" s="4"/>
      <c r="C37" s="4">
        <f t="shared" si="10"/>
        <v>65652.817999999999</v>
      </c>
      <c r="D37" s="4">
        <v>50620.79</v>
      </c>
      <c r="E37" s="4"/>
      <c r="F37" s="4">
        <f t="shared" si="11"/>
        <v>74576.501999999993</v>
      </c>
      <c r="G37" s="4">
        <v>87122.09</v>
      </c>
      <c r="H37" s="4"/>
      <c r="I37" s="4">
        <f t="shared" si="12"/>
        <v>76575.638999999996</v>
      </c>
      <c r="J37" s="4">
        <v>83319.86</v>
      </c>
      <c r="K37" s="4"/>
      <c r="L37" s="4">
        <f t="shared" si="13"/>
        <v>40144.161</v>
      </c>
      <c r="M37" s="4">
        <v>35440.35</v>
      </c>
      <c r="N37" s="4"/>
      <c r="O37" s="4">
        <f t="shared" si="9"/>
        <v>256949.12</v>
      </c>
      <c r="P37" s="4">
        <f t="shared" si="9"/>
        <v>256503.09</v>
      </c>
    </row>
    <row r="38" spans="1:16" x14ac:dyDescent="0.25">
      <c r="A38" s="4" t="s">
        <v>9</v>
      </c>
      <c r="B38" s="4"/>
      <c r="C38" s="4">
        <f>C34*B15</f>
        <v>59609.878000000004</v>
      </c>
      <c r="D38" s="4">
        <v>49499.67</v>
      </c>
      <c r="E38" s="4"/>
      <c r="F38" s="4">
        <f>C34*E15</f>
        <v>75557.445000000007</v>
      </c>
      <c r="G38" s="4">
        <v>82588.53</v>
      </c>
      <c r="H38" s="4"/>
      <c r="I38" s="4">
        <f>C34*H15</f>
        <v>85151.647000000012</v>
      </c>
      <c r="J38" s="4">
        <v>73881.91</v>
      </c>
      <c r="K38" s="4"/>
      <c r="L38" s="4">
        <f>C34*K15</f>
        <v>42101.908000000003</v>
      </c>
      <c r="M38" s="4">
        <v>40036.629999999997</v>
      </c>
      <c r="N38" s="4"/>
      <c r="O38" s="4">
        <f t="shared" si="9"/>
        <v>262420.87800000003</v>
      </c>
      <c r="P38" s="4">
        <f t="shared" si="9"/>
        <v>246006.74000000002</v>
      </c>
    </row>
    <row r="39" spans="1:16" x14ac:dyDescent="0.25">
      <c r="A39" s="4" t="s">
        <v>10</v>
      </c>
      <c r="B39" s="4"/>
      <c r="C39" s="4">
        <f>C34*B16</f>
        <v>69199.941000000006</v>
      </c>
      <c r="D39" s="4">
        <v>53531.62</v>
      </c>
      <c r="E39" s="4"/>
      <c r="F39" s="4">
        <f>C34*E16</f>
        <v>76923.315000000002</v>
      </c>
      <c r="G39" s="4">
        <v>86530.58</v>
      </c>
      <c r="H39" s="4"/>
      <c r="I39" s="4">
        <f>C34*H16</f>
        <v>87527.43299999999</v>
      </c>
      <c r="J39" s="4">
        <v>90476.78</v>
      </c>
      <c r="K39" s="4"/>
      <c r="L39" s="4">
        <f>C34*K16</f>
        <v>42594.448999999993</v>
      </c>
      <c r="M39" s="4">
        <v>53156.01</v>
      </c>
      <c r="N39" s="4"/>
      <c r="O39" s="4">
        <f t="shared" si="9"/>
        <v>276245.13799999998</v>
      </c>
      <c r="P39" s="4">
        <f t="shared" si="9"/>
        <v>283694.99</v>
      </c>
    </row>
    <row r="40" spans="1:16" x14ac:dyDescent="0.25">
      <c r="A40" s="4" t="s">
        <v>11</v>
      </c>
      <c r="B40" s="4"/>
      <c r="C40" s="4">
        <f>C34*B17</f>
        <v>39618.508000000002</v>
      </c>
      <c r="D40" s="4">
        <v>70295.14</v>
      </c>
      <c r="E40" s="4"/>
      <c r="F40" s="4">
        <f>C34*E17</f>
        <v>79609.525999999998</v>
      </c>
      <c r="G40" s="4">
        <v>88804.85</v>
      </c>
      <c r="H40" s="4"/>
      <c r="I40" s="4">
        <f>C34*H17</f>
        <v>87266.676000000007</v>
      </c>
      <c r="J40" s="4">
        <v>85824.6</v>
      </c>
      <c r="K40" s="4"/>
      <c r="L40" s="4">
        <f>C34*K17</f>
        <v>43513.307000000001</v>
      </c>
      <c r="M40" s="4">
        <v>37302.300000000003</v>
      </c>
      <c r="N40" s="4"/>
      <c r="O40" s="4">
        <f t="shared" si="9"/>
        <v>250008.01700000002</v>
      </c>
      <c r="P40" s="4">
        <f t="shared" si="9"/>
        <v>282226.89</v>
      </c>
    </row>
    <row r="41" spans="1:16" x14ac:dyDescent="0.25">
      <c r="A41" s="4" t="s">
        <v>53</v>
      </c>
      <c r="B41" s="4"/>
      <c r="C41" s="4">
        <f>C28+C29+C30+C31+C32+C33+C35+C36+C37+C38+C39+C40</f>
        <v>713160.46400000004</v>
      </c>
      <c r="D41" s="4">
        <f>D28+D29+D30+D31+D32+D33+D35+D36+D37+D38+D39+D40</f>
        <v>706466.54</v>
      </c>
      <c r="E41" s="4"/>
      <c r="F41" s="4">
        <f t="shared" ref="F41:O41" si="14">F28+F29+F30+F31+F32+F33+F35+F36+F37+F38+F39+F40</f>
        <v>876680.66199999989</v>
      </c>
      <c r="G41" s="4">
        <f t="shared" si="14"/>
        <v>897584.51</v>
      </c>
      <c r="H41" s="4"/>
      <c r="I41" s="4">
        <f t="shared" si="14"/>
        <v>945076.79399999999</v>
      </c>
      <c r="J41" s="4">
        <f t="shared" si="14"/>
        <v>918721.38</v>
      </c>
      <c r="K41" s="4"/>
      <c r="L41" s="4">
        <f t="shared" si="14"/>
        <v>502672.05100000009</v>
      </c>
      <c r="M41" s="4">
        <f t="shared" si="14"/>
        <v>469507.1999999999</v>
      </c>
      <c r="N41" s="4"/>
      <c r="O41" s="4">
        <f t="shared" si="14"/>
        <v>3037589.9709999999</v>
      </c>
      <c r="P41" s="4">
        <f>D41+G41+J41+M41</f>
        <v>2992279.63</v>
      </c>
    </row>
    <row r="42" spans="1:16" x14ac:dyDescent="0.25">
      <c r="A42" s="9" t="s">
        <v>61</v>
      </c>
      <c r="B42" s="4"/>
      <c r="C42" s="4"/>
      <c r="D42" s="4">
        <f>D41-C41</f>
        <v>-6693.9239999999991</v>
      </c>
      <c r="E42" s="4"/>
      <c r="F42" s="4"/>
      <c r="G42" s="4">
        <f>G41-F41</f>
        <v>20903.848000000115</v>
      </c>
      <c r="H42" s="4"/>
      <c r="I42" s="4"/>
      <c r="J42" s="4">
        <f>J41-I41</f>
        <v>-26355.41399999999</v>
      </c>
      <c r="K42" s="4"/>
      <c r="L42" s="4"/>
      <c r="M42" s="4">
        <f>M41-L41</f>
        <v>-33164.851000000199</v>
      </c>
      <c r="N42" s="4"/>
      <c r="O42" s="4"/>
      <c r="P42" s="9">
        <f>-SUM(C42:O42)</f>
        <v>45310.341000000073</v>
      </c>
    </row>
    <row r="43" spans="1:16" x14ac:dyDescent="0.25">
      <c r="A43" s="9" t="s">
        <v>60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9">
        <v>0</v>
      </c>
    </row>
    <row r="44" spans="1:16" x14ac:dyDescent="0.2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4"/>
    </row>
    <row r="45" spans="1:16" x14ac:dyDescent="0.25">
      <c r="A45" s="10" t="s">
        <v>31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mergeCells count="14">
    <mergeCell ref="M1:P1"/>
    <mergeCell ref="B4:D4"/>
    <mergeCell ref="E4:G4"/>
    <mergeCell ref="H4:J4"/>
    <mergeCell ref="K4:M4"/>
    <mergeCell ref="N4:P4"/>
    <mergeCell ref="A2:P2"/>
    <mergeCell ref="M21:P21"/>
    <mergeCell ref="C24:D24"/>
    <mergeCell ref="F24:G24"/>
    <mergeCell ref="I24:J24"/>
    <mergeCell ref="L24:M24"/>
    <mergeCell ref="O24:P24"/>
    <mergeCell ref="A22:P22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80" verticalDpi="180" r:id="rId1"/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>
      <selection activeCell="A46" sqref="A46"/>
    </sheetView>
  </sheetViews>
  <sheetFormatPr defaultRowHeight="15" x14ac:dyDescent="0.25"/>
  <cols>
    <col min="1" max="1" width="27.28515625" customWidth="1"/>
    <col min="2" max="2" width="9.5703125" customWidth="1"/>
    <col min="3" max="5" width="9.140625" customWidth="1"/>
    <col min="6" max="6" width="9.85546875" bestFit="1" customWidth="1"/>
    <col min="7" max="7" width="9.28515625" bestFit="1" customWidth="1"/>
    <col min="8" max="8" width="9.28515625" customWidth="1"/>
    <col min="9" max="9" width="9.85546875" bestFit="1" customWidth="1"/>
    <col min="10" max="10" width="9.28515625" bestFit="1" customWidth="1"/>
    <col min="11" max="11" width="9.28515625" customWidth="1"/>
    <col min="12" max="13" width="9.28515625" bestFit="1" customWidth="1"/>
    <col min="14" max="14" width="9.28515625" customWidth="1"/>
    <col min="15" max="16" width="9.85546875" bestFit="1" customWidth="1"/>
  </cols>
  <sheetData>
    <row r="1" spans="1:16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38</v>
      </c>
      <c r="N1" s="25"/>
      <c r="O1" s="25"/>
      <c r="P1" s="25"/>
    </row>
    <row r="2" spans="1:16" x14ac:dyDescent="0.25">
      <c r="A2" s="25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9"/>
      <c r="B4" s="20" t="s">
        <v>16</v>
      </c>
      <c r="C4" s="21"/>
      <c r="D4" s="22"/>
      <c r="E4" s="20" t="s">
        <v>17</v>
      </c>
      <c r="F4" s="21"/>
      <c r="G4" s="22"/>
      <c r="H4" s="20" t="s">
        <v>18</v>
      </c>
      <c r="I4" s="21"/>
      <c r="J4" s="22"/>
      <c r="K4" s="20" t="s">
        <v>19</v>
      </c>
      <c r="L4" s="21"/>
      <c r="M4" s="22"/>
      <c r="N4" s="20" t="s">
        <v>12</v>
      </c>
      <c r="O4" s="21"/>
      <c r="P4" s="22"/>
    </row>
    <row r="5" spans="1:16" ht="78.75" customHeight="1" x14ac:dyDescent="0.25">
      <c r="A5" s="9"/>
      <c r="B5" s="23" t="s">
        <v>45</v>
      </c>
      <c r="C5" s="23" t="s">
        <v>27</v>
      </c>
      <c r="D5" s="23" t="s">
        <v>28</v>
      </c>
      <c r="E5" s="23" t="s">
        <v>45</v>
      </c>
      <c r="F5" s="23" t="s">
        <v>27</v>
      </c>
      <c r="G5" s="23" t="s">
        <v>28</v>
      </c>
      <c r="H5" s="23" t="s">
        <v>45</v>
      </c>
      <c r="I5" s="23" t="s">
        <v>27</v>
      </c>
      <c r="J5" s="23" t="s">
        <v>28</v>
      </c>
      <c r="K5" s="23" t="s">
        <v>45</v>
      </c>
      <c r="L5" s="23" t="s">
        <v>27</v>
      </c>
      <c r="M5" s="23" t="s">
        <v>28</v>
      </c>
      <c r="N5" s="23" t="s">
        <v>45</v>
      </c>
      <c r="O5" s="23" t="s">
        <v>27</v>
      </c>
      <c r="P5" s="23" t="s">
        <v>28</v>
      </c>
    </row>
    <row r="6" spans="1:16" x14ac:dyDescent="0.25">
      <c r="A6" s="9" t="s">
        <v>0</v>
      </c>
      <c r="B6" s="9">
        <v>45920</v>
      </c>
      <c r="C6" s="9">
        <v>46800</v>
      </c>
      <c r="D6" s="9">
        <v>47840</v>
      </c>
      <c r="E6" s="9">
        <v>45200</v>
      </c>
      <c r="F6" s="9">
        <v>40640</v>
      </c>
      <c r="G6" s="9">
        <v>44320</v>
      </c>
      <c r="H6" s="9">
        <v>25829</v>
      </c>
      <c r="I6" s="9">
        <v>56956</v>
      </c>
      <c r="J6" s="9">
        <v>33360</v>
      </c>
      <c r="K6" s="9">
        <v>9002</v>
      </c>
      <c r="L6" s="9">
        <v>26440.799999999999</v>
      </c>
      <c r="M6" s="9">
        <v>45846</v>
      </c>
      <c r="N6" s="9">
        <f>B6+E6+H6+K6</f>
        <v>125951</v>
      </c>
      <c r="O6" s="9">
        <f>C6+F6+I6+L6</f>
        <v>170836.8</v>
      </c>
      <c r="P6" s="9">
        <f>D6+G6+J6+M6</f>
        <v>171366</v>
      </c>
    </row>
    <row r="7" spans="1:16" x14ac:dyDescent="0.25">
      <c r="A7" s="9" t="s">
        <v>1</v>
      </c>
      <c r="B7" s="9">
        <v>40480</v>
      </c>
      <c r="C7" s="9">
        <v>48720</v>
      </c>
      <c r="D7" s="9">
        <v>48720</v>
      </c>
      <c r="E7" s="9">
        <v>36000</v>
      </c>
      <c r="F7" s="9">
        <v>41200</v>
      </c>
      <c r="G7" s="9">
        <v>45040</v>
      </c>
      <c r="H7" s="9">
        <v>45119</v>
      </c>
      <c r="I7" s="9">
        <v>43685</v>
      </c>
      <c r="J7" s="9">
        <v>0</v>
      </c>
      <c r="K7" s="9">
        <v>7936</v>
      </c>
      <c r="L7" s="9">
        <v>21482</v>
      </c>
      <c r="M7" s="9">
        <v>0</v>
      </c>
      <c r="N7" s="9">
        <f t="shared" ref="N7:N17" si="0">B7+E7+H7+K7</f>
        <v>129535</v>
      </c>
      <c r="O7" s="9">
        <f t="shared" ref="O7:O18" si="1">C7+F7+I7+L7</f>
        <v>155087</v>
      </c>
      <c r="P7" s="9">
        <f t="shared" ref="P7:P18" si="2">D7+G7+J7+M7</f>
        <v>93760</v>
      </c>
    </row>
    <row r="8" spans="1:16" x14ac:dyDescent="0.25">
      <c r="A8" s="9" t="s">
        <v>2</v>
      </c>
      <c r="B8" s="9">
        <v>39200</v>
      </c>
      <c r="C8" s="9">
        <v>40480</v>
      </c>
      <c r="D8" s="9">
        <v>44160</v>
      </c>
      <c r="E8" s="9">
        <v>39840</v>
      </c>
      <c r="F8" s="9">
        <v>36000</v>
      </c>
      <c r="G8" s="9">
        <v>44880</v>
      </c>
      <c r="H8" s="9">
        <v>42548</v>
      </c>
      <c r="I8" s="9">
        <v>42316</v>
      </c>
      <c r="J8" s="9">
        <v>66264</v>
      </c>
      <c r="K8" s="9">
        <v>25019</v>
      </c>
      <c r="L8" s="9">
        <v>18780.8</v>
      </c>
      <c r="M8" s="9">
        <v>35654.400000000001</v>
      </c>
      <c r="N8" s="9">
        <f t="shared" si="0"/>
        <v>146607</v>
      </c>
      <c r="O8" s="9">
        <f t="shared" si="1"/>
        <v>137576.79999999999</v>
      </c>
      <c r="P8" s="9">
        <f t="shared" si="2"/>
        <v>190958.4</v>
      </c>
    </row>
    <row r="9" spans="1:16" x14ac:dyDescent="0.25">
      <c r="A9" s="9" t="s">
        <v>3</v>
      </c>
      <c r="B9" s="9">
        <v>26160</v>
      </c>
      <c r="C9" s="9">
        <v>42240</v>
      </c>
      <c r="D9" s="9">
        <v>40560</v>
      </c>
      <c r="E9" s="9">
        <v>33200</v>
      </c>
      <c r="F9" s="9">
        <v>36480</v>
      </c>
      <c r="G9" s="9">
        <v>38800</v>
      </c>
      <c r="H9" s="9">
        <v>41400</v>
      </c>
      <c r="I9" s="9">
        <v>42909</v>
      </c>
      <c r="J9" s="9">
        <v>49230</v>
      </c>
      <c r="K9" s="9">
        <v>24160</v>
      </c>
      <c r="L9" s="9">
        <v>18008.400000000001</v>
      </c>
      <c r="M9" s="9">
        <v>23273.599999999999</v>
      </c>
      <c r="N9" s="9">
        <f t="shared" si="0"/>
        <v>124920</v>
      </c>
      <c r="O9" s="9">
        <f t="shared" si="1"/>
        <v>139637.4</v>
      </c>
      <c r="P9" s="9">
        <f t="shared" si="2"/>
        <v>151863.6</v>
      </c>
    </row>
    <row r="10" spans="1:16" x14ac:dyDescent="0.25">
      <c r="A10" s="9" t="s">
        <v>4</v>
      </c>
      <c r="B10" s="9">
        <v>26160</v>
      </c>
      <c r="C10" s="9">
        <v>35440</v>
      </c>
      <c r="D10" s="9">
        <v>40800</v>
      </c>
      <c r="E10" s="9">
        <v>33200</v>
      </c>
      <c r="F10" s="9">
        <v>30480</v>
      </c>
      <c r="G10" s="9">
        <v>36720</v>
      </c>
      <c r="H10" s="9">
        <v>41400</v>
      </c>
      <c r="I10" s="9">
        <v>37369</v>
      </c>
      <c r="J10" s="9">
        <v>35456</v>
      </c>
      <c r="K10" s="9">
        <v>24160</v>
      </c>
      <c r="L10" s="9">
        <v>15409.2</v>
      </c>
      <c r="M10" s="9">
        <v>14854</v>
      </c>
      <c r="N10" s="9">
        <f t="shared" si="0"/>
        <v>124920</v>
      </c>
      <c r="O10" s="9">
        <f t="shared" si="1"/>
        <v>118698.2</v>
      </c>
      <c r="P10" s="9">
        <f t="shared" si="2"/>
        <v>127830</v>
      </c>
    </row>
    <row r="11" spans="1:16" x14ac:dyDescent="0.25">
      <c r="A11" s="9" t="s">
        <v>5</v>
      </c>
      <c r="B11" s="9">
        <v>43040</v>
      </c>
      <c r="C11" s="9">
        <v>36080</v>
      </c>
      <c r="D11" s="9">
        <v>30720</v>
      </c>
      <c r="E11" s="9">
        <v>54880</v>
      </c>
      <c r="F11" s="9">
        <v>31440</v>
      </c>
      <c r="G11" s="9">
        <v>26960</v>
      </c>
      <c r="H11" s="9">
        <v>46434</v>
      </c>
      <c r="I11" s="9">
        <v>40617</v>
      </c>
      <c r="J11" s="9">
        <v>34573</v>
      </c>
      <c r="K11" s="9">
        <v>10239</v>
      </c>
      <c r="L11" s="9">
        <v>17404.8</v>
      </c>
      <c r="M11" s="9">
        <v>14350.4</v>
      </c>
      <c r="N11" s="9">
        <f t="shared" si="0"/>
        <v>154593</v>
      </c>
      <c r="O11" s="9">
        <f t="shared" si="1"/>
        <v>125541.8</v>
      </c>
      <c r="P11" s="9">
        <f t="shared" si="2"/>
        <v>106603.4</v>
      </c>
    </row>
    <row r="12" spans="1:16" x14ac:dyDescent="0.25">
      <c r="A12" s="9" t="s">
        <v>6</v>
      </c>
      <c r="B12" s="9">
        <v>41040</v>
      </c>
      <c r="C12" s="9">
        <v>36240</v>
      </c>
      <c r="D12" s="9">
        <v>42800</v>
      </c>
      <c r="E12" s="9">
        <v>49360</v>
      </c>
      <c r="F12" s="9">
        <v>32480</v>
      </c>
      <c r="G12" s="9">
        <v>36880</v>
      </c>
      <c r="H12" s="9">
        <v>44079</v>
      </c>
      <c r="I12" s="9">
        <v>40612</v>
      </c>
      <c r="J12" s="9">
        <v>46581</v>
      </c>
      <c r="K12" s="9">
        <v>18393</v>
      </c>
      <c r="L12" s="9">
        <v>17400</v>
      </c>
      <c r="M12" s="9">
        <v>19010</v>
      </c>
      <c r="N12" s="9">
        <f t="shared" si="0"/>
        <v>152872</v>
      </c>
      <c r="O12" s="9">
        <f t="shared" si="1"/>
        <v>126732</v>
      </c>
      <c r="P12" s="9">
        <f t="shared" si="2"/>
        <v>145271</v>
      </c>
    </row>
    <row r="13" spans="1:16" x14ac:dyDescent="0.25">
      <c r="A13" s="9" t="s">
        <v>7</v>
      </c>
      <c r="B13" s="9">
        <v>30480</v>
      </c>
      <c r="C13" s="9">
        <v>39920</v>
      </c>
      <c r="D13" s="9">
        <v>34000</v>
      </c>
      <c r="E13" s="9">
        <v>38080</v>
      </c>
      <c r="F13" s="9">
        <v>38160</v>
      </c>
      <c r="G13" s="9">
        <v>29600</v>
      </c>
      <c r="H13" s="9">
        <v>38240</v>
      </c>
      <c r="I13" s="9">
        <v>41574</v>
      </c>
      <c r="J13" s="9">
        <v>43750</v>
      </c>
      <c r="K13" s="9">
        <v>15908</v>
      </c>
      <c r="L13" s="9">
        <v>16329.2</v>
      </c>
      <c r="M13" s="9">
        <v>17604.400000000001</v>
      </c>
      <c r="N13" s="9">
        <f t="shared" si="0"/>
        <v>122708</v>
      </c>
      <c r="O13" s="9">
        <f t="shared" si="1"/>
        <v>135983.20000000001</v>
      </c>
      <c r="P13" s="9">
        <f t="shared" si="2"/>
        <v>124954.4</v>
      </c>
    </row>
    <row r="14" spans="1:16" x14ac:dyDescent="0.25">
      <c r="A14" s="9" t="s">
        <v>8</v>
      </c>
      <c r="B14" s="9">
        <v>37360</v>
      </c>
      <c r="C14" s="9">
        <v>40000</v>
      </c>
      <c r="D14" s="9">
        <v>51920</v>
      </c>
      <c r="E14" s="9">
        <v>48560</v>
      </c>
      <c r="F14" s="9">
        <v>37680</v>
      </c>
      <c r="G14" s="9">
        <v>48960</v>
      </c>
      <c r="H14" s="9">
        <v>46090</v>
      </c>
      <c r="I14" s="9">
        <v>38456</v>
      </c>
      <c r="J14" s="9">
        <v>59860</v>
      </c>
      <c r="K14" s="9">
        <v>17815</v>
      </c>
      <c r="L14" s="9">
        <v>16254.8</v>
      </c>
      <c r="M14" s="9">
        <v>25826.799999999999</v>
      </c>
      <c r="N14" s="9">
        <f t="shared" si="0"/>
        <v>149825</v>
      </c>
      <c r="O14" s="9">
        <f t="shared" si="1"/>
        <v>132390.79999999999</v>
      </c>
      <c r="P14" s="9">
        <f t="shared" si="2"/>
        <v>186566.8</v>
      </c>
    </row>
    <row r="15" spans="1:16" x14ac:dyDescent="0.25">
      <c r="A15" s="9" t="s">
        <v>9</v>
      </c>
      <c r="B15" s="9">
        <v>38080</v>
      </c>
      <c r="C15" s="9">
        <v>44560</v>
      </c>
      <c r="D15" s="9">
        <v>42880</v>
      </c>
      <c r="E15" s="9">
        <v>50080</v>
      </c>
      <c r="F15" s="9">
        <v>44320</v>
      </c>
      <c r="G15" s="9">
        <v>40800</v>
      </c>
      <c r="H15" s="9">
        <v>52953</v>
      </c>
      <c r="I15" s="9">
        <v>55307</v>
      </c>
      <c r="J15" s="9">
        <v>50842</v>
      </c>
      <c r="K15" s="9">
        <v>20482</v>
      </c>
      <c r="L15" s="9">
        <v>23210.799999999999</v>
      </c>
      <c r="M15" s="9">
        <v>21860</v>
      </c>
      <c r="N15" s="9">
        <f t="shared" si="0"/>
        <v>161595</v>
      </c>
      <c r="O15" s="9">
        <f t="shared" si="1"/>
        <v>167397.79999999999</v>
      </c>
      <c r="P15" s="9">
        <f t="shared" si="2"/>
        <v>156382</v>
      </c>
    </row>
    <row r="16" spans="1:16" x14ac:dyDescent="0.25">
      <c r="A16" s="9" t="s">
        <v>10</v>
      </c>
      <c r="B16" s="9">
        <v>37840</v>
      </c>
      <c r="C16" s="9">
        <v>40480</v>
      </c>
      <c r="D16" s="9">
        <v>45440</v>
      </c>
      <c r="E16" s="9">
        <v>51200</v>
      </c>
      <c r="F16" s="9">
        <v>39040</v>
      </c>
      <c r="G16" s="9">
        <v>45120</v>
      </c>
      <c r="H16" s="9">
        <v>44931</v>
      </c>
      <c r="I16" s="9">
        <v>56003</v>
      </c>
      <c r="J16" s="9">
        <v>46567</v>
      </c>
      <c r="K16" s="9">
        <v>17419</v>
      </c>
      <c r="L16" s="9">
        <v>23345.200000000001</v>
      </c>
      <c r="M16" s="9">
        <v>19845.599999999999</v>
      </c>
      <c r="N16" s="9">
        <f t="shared" si="0"/>
        <v>151390</v>
      </c>
      <c r="O16" s="9">
        <f t="shared" si="1"/>
        <v>158868.20000000001</v>
      </c>
      <c r="P16" s="9">
        <f t="shared" si="2"/>
        <v>156972.6</v>
      </c>
    </row>
    <row r="17" spans="1:16" x14ac:dyDescent="0.25">
      <c r="A17" s="9" t="s">
        <v>11</v>
      </c>
      <c r="B17" s="9">
        <v>38000</v>
      </c>
      <c r="C17" s="9">
        <v>37680</v>
      </c>
      <c r="D17" s="9">
        <v>44080</v>
      </c>
      <c r="E17" s="9">
        <v>50640</v>
      </c>
      <c r="F17" s="9">
        <v>38320</v>
      </c>
      <c r="G17" s="9">
        <v>41200</v>
      </c>
      <c r="H17" s="9">
        <v>44591</v>
      </c>
      <c r="I17" s="9">
        <v>56580</v>
      </c>
      <c r="J17" s="9">
        <v>46570</v>
      </c>
      <c r="K17" s="9">
        <v>16720</v>
      </c>
      <c r="L17" s="9">
        <v>23728</v>
      </c>
      <c r="M17" s="9">
        <v>19848</v>
      </c>
      <c r="N17" s="9">
        <f t="shared" si="0"/>
        <v>149951</v>
      </c>
      <c r="O17" s="9">
        <f t="shared" si="1"/>
        <v>156308</v>
      </c>
      <c r="P17" s="9">
        <f t="shared" si="2"/>
        <v>151698</v>
      </c>
    </row>
    <row r="18" spans="1:16" x14ac:dyDescent="0.25">
      <c r="A18" s="9" t="s">
        <v>25</v>
      </c>
      <c r="B18" s="9">
        <f>SUM(B6:B17)</f>
        <v>443760</v>
      </c>
      <c r="C18" s="9">
        <f>SUM(C6:C17)</f>
        <v>488640</v>
      </c>
      <c r="D18" s="9">
        <f t="shared" ref="D18:N18" si="3">SUM(D6:D17)</f>
        <v>513920</v>
      </c>
      <c r="E18" s="9">
        <f t="shared" si="3"/>
        <v>530240</v>
      </c>
      <c r="F18" s="9">
        <f t="shared" si="3"/>
        <v>446240</v>
      </c>
      <c r="G18" s="9">
        <f t="shared" si="3"/>
        <v>479280</v>
      </c>
      <c r="H18" s="9">
        <f t="shared" si="3"/>
        <v>513614</v>
      </c>
      <c r="I18" s="9">
        <f t="shared" si="3"/>
        <v>552384</v>
      </c>
      <c r="J18" s="9">
        <f t="shared" si="3"/>
        <v>513053</v>
      </c>
      <c r="K18" s="9">
        <f t="shared" si="3"/>
        <v>207253</v>
      </c>
      <c r="L18" s="9">
        <f t="shared" si="3"/>
        <v>237794</v>
      </c>
      <c r="M18" s="9">
        <f t="shared" si="3"/>
        <v>257973.19999999998</v>
      </c>
      <c r="N18" s="9">
        <f t="shared" si="3"/>
        <v>1694867</v>
      </c>
      <c r="O18" s="9">
        <f t="shared" si="1"/>
        <v>1725058</v>
      </c>
      <c r="P18" s="9">
        <f t="shared" si="2"/>
        <v>1764226.2</v>
      </c>
    </row>
    <row r="19" spans="1:16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x14ac:dyDescent="0.25">
      <c r="A20" s="14" t="s">
        <v>31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 t="s">
        <v>39</v>
      </c>
      <c r="N21" s="25"/>
      <c r="O21" s="25"/>
      <c r="P21" s="25"/>
    </row>
    <row r="22" spans="1:16" x14ac:dyDescent="0.25">
      <c r="A22" s="25" t="s">
        <v>49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x14ac:dyDescent="0.25">
      <c r="A24" s="9"/>
      <c r="B24" s="9"/>
      <c r="C24" s="26" t="s">
        <v>16</v>
      </c>
      <c r="D24" s="26"/>
      <c r="E24" s="27"/>
      <c r="F24" s="26" t="s">
        <v>17</v>
      </c>
      <c r="G24" s="26"/>
      <c r="H24" s="27"/>
      <c r="I24" s="26" t="s">
        <v>18</v>
      </c>
      <c r="J24" s="26"/>
      <c r="K24" s="27"/>
      <c r="L24" s="26" t="s">
        <v>19</v>
      </c>
      <c r="M24" s="26"/>
      <c r="N24" s="27"/>
      <c r="O24" s="26" t="s">
        <v>12</v>
      </c>
      <c r="P24" s="26"/>
    </row>
    <row r="25" spans="1:16" ht="51" x14ac:dyDescent="0.25">
      <c r="A25" s="9"/>
      <c r="B25" s="9"/>
      <c r="C25" s="23" t="s">
        <v>13</v>
      </c>
      <c r="D25" s="23" t="s">
        <v>20</v>
      </c>
      <c r="E25" s="23"/>
      <c r="F25" s="23" t="s">
        <v>13</v>
      </c>
      <c r="G25" s="23" t="s">
        <v>20</v>
      </c>
      <c r="H25" s="23"/>
      <c r="I25" s="23" t="s">
        <v>13</v>
      </c>
      <c r="J25" s="23" t="s">
        <v>20</v>
      </c>
      <c r="K25" s="23"/>
      <c r="L25" s="23" t="s">
        <v>13</v>
      </c>
      <c r="M25" s="23" t="s">
        <v>20</v>
      </c>
      <c r="N25" s="23"/>
      <c r="O25" s="23" t="s">
        <v>13</v>
      </c>
      <c r="P25" s="23" t="s">
        <v>20</v>
      </c>
    </row>
    <row r="26" spans="1:16" x14ac:dyDescent="0.25">
      <c r="A26" s="9"/>
      <c r="B26" s="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x14ac:dyDescent="0.25">
      <c r="A27" s="28" t="s">
        <v>51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x14ac:dyDescent="0.25">
      <c r="A28" s="9" t="s">
        <v>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v>296012.90000000002</v>
      </c>
      <c r="P28" s="9"/>
    </row>
    <row r="29" spans="1:16" x14ac:dyDescent="0.25">
      <c r="A29" s="9" t="s">
        <v>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311924</v>
      </c>
      <c r="P29" s="9">
        <f t="shared" ref="P29:P40" si="4">D29+G29+J29+M29</f>
        <v>0</v>
      </c>
    </row>
    <row r="30" spans="1:16" x14ac:dyDescent="0.25">
      <c r="A30" s="9" t="s">
        <v>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v>260446.34</v>
      </c>
      <c r="P30" s="9">
        <f t="shared" si="4"/>
        <v>0</v>
      </c>
    </row>
    <row r="31" spans="1:16" x14ac:dyDescent="0.25">
      <c r="A31" s="9" t="s">
        <v>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303878.12</v>
      </c>
      <c r="P31" s="9">
        <f t="shared" si="4"/>
        <v>0</v>
      </c>
    </row>
    <row r="32" spans="1:16" x14ac:dyDescent="0.25">
      <c r="A32" s="9" t="s">
        <v>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v>256576.4</v>
      </c>
      <c r="P32" s="9">
        <f t="shared" si="4"/>
        <v>0</v>
      </c>
    </row>
    <row r="33" spans="1:16" x14ac:dyDescent="0.25">
      <c r="A33" s="9" t="s">
        <v>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307750.8</v>
      </c>
      <c r="P33" s="9">
        <f t="shared" si="4"/>
        <v>0</v>
      </c>
    </row>
    <row r="34" spans="1:16" x14ac:dyDescent="0.25">
      <c r="A34" s="28" t="s">
        <v>52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5">
      <c r="A35" s="9" t="s">
        <v>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339340.68</v>
      </c>
      <c r="P35" s="9">
        <f t="shared" si="4"/>
        <v>0</v>
      </c>
    </row>
    <row r="36" spans="1:16" x14ac:dyDescent="0.25">
      <c r="A36" s="9" t="s">
        <v>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v>272936.84000000003</v>
      </c>
      <c r="P36" s="9">
        <f t="shared" si="4"/>
        <v>0</v>
      </c>
    </row>
    <row r="37" spans="1:16" x14ac:dyDescent="0.25">
      <c r="A37" s="9" t="s">
        <v>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336615.46</v>
      </c>
      <c r="P37" s="9">
        <f t="shared" si="4"/>
        <v>0</v>
      </c>
    </row>
    <row r="38" spans="1:16" x14ac:dyDescent="0.25">
      <c r="A38" s="9" t="s">
        <v>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v>364845.2</v>
      </c>
      <c r="P38" s="9">
        <f t="shared" si="4"/>
        <v>0</v>
      </c>
    </row>
    <row r="39" spans="1:16" x14ac:dyDescent="0.25">
      <c r="A39" s="9" t="s">
        <v>10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346712.66</v>
      </c>
      <c r="P39" s="9">
        <f t="shared" si="4"/>
        <v>0</v>
      </c>
    </row>
    <row r="40" spans="1:16" x14ac:dyDescent="0.25">
      <c r="A40" s="9" t="s">
        <v>11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v>342740.78</v>
      </c>
      <c r="P40" s="9">
        <f t="shared" si="4"/>
        <v>0</v>
      </c>
    </row>
    <row r="41" spans="1:16" x14ac:dyDescent="0.25">
      <c r="A41" s="9" t="s">
        <v>53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f t="shared" ref="O41" si="5">O28+O29+O30+O31+O32+O33+O35+O36+O37+O38+O39+O40</f>
        <v>3739780.1799999997</v>
      </c>
      <c r="P41" s="9">
        <v>3584038.96</v>
      </c>
    </row>
    <row r="42" spans="1:16" x14ac:dyDescent="0.25">
      <c r="A42" s="9" t="s">
        <v>54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25">
      <c r="A43" s="9" t="s">
        <v>57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18751.2</v>
      </c>
    </row>
    <row r="44" spans="1:16" x14ac:dyDescent="0.25">
      <c r="A44" s="9" t="s">
        <v>65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368125</v>
      </c>
    </row>
    <row r="45" spans="1:16" x14ac:dyDescent="0.25">
      <c r="A45" s="9" t="s">
        <v>61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f>P41+P43+P44-O41</f>
        <v>231134.98000000045</v>
      </c>
    </row>
    <row r="46" spans="1:16" x14ac:dyDescent="0.25">
      <c r="A46" s="9" t="s">
        <v>60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0</v>
      </c>
    </row>
    <row r="47" spans="1:16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14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</sheetData>
  <mergeCells count="14">
    <mergeCell ref="M1:P1"/>
    <mergeCell ref="B4:D4"/>
    <mergeCell ref="E4:G4"/>
    <mergeCell ref="H4:J4"/>
    <mergeCell ref="K4:M4"/>
    <mergeCell ref="N4:P4"/>
    <mergeCell ref="A2:P2"/>
    <mergeCell ref="M21:P21"/>
    <mergeCell ref="C24:D24"/>
    <mergeCell ref="F24:G24"/>
    <mergeCell ref="I24:J24"/>
    <mergeCell ref="L24:M24"/>
    <mergeCell ref="O24:P24"/>
    <mergeCell ref="A22:P22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180" verticalDpi="180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ХВС</vt:lpstr>
      <vt:lpstr>ГВС</vt:lpstr>
      <vt:lpstr>ЦО</vt:lpstr>
      <vt:lpstr>Стоки</vt:lpstr>
      <vt:lpstr>ЭЭ</vt:lpstr>
      <vt:lpstr>ГВС!Область_печати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2016-02-17T13:29:35Z</dcterms:modified>
</cp:coreProperties>
</file>